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95" yWindow="45" windowWidth="7650" windowHeight="8580" activeTab="0"/>
  </bookViews>
  <sheets>
    <sheet name="Instructions" sheetId="1" r:id="rId1"/>
    <sheet name="Calculation of APS Score" sheetId="2" r:id="rId2"/>
    <sheet name="Calculation of APACHE III Score" sheetId="3" r:id="rId3"/>
    <sheet name="Diagnosis Table" sheetId="4" r:id="rId4"/>
    <sheet name="HOS MORT Non-CABG" sheetId="5" r:id="rId5"/>
    <sheet name="HOS MORT CABG" sheetId="6" r:id="rId6"/>
    <sheet name="ICU LOS Non-CABG" sheetId="7" r:id="rId7"/>
    <sheet name="ICU LOS CABG" sheetId="8" r:id="rId8"/>
  </sheets>
  <definedNames>
    <definedName name="_xlnm.Print_Area" localSheetId="2">'Calculation of APACHE III Score'!$A$1:$I$35</definedName>
    <definedName name="_xlnm.Print_Area" localSheetId="1">'Calculation of APS Score'!$A$1:$K$150</definedName>
    <definedName name="_xlnm.Print_Area" localSheetId="5">'HOS MORT CABG'!$A$1:$I$46</definedName>
    <definedName name="_xlnm.Print_Area" localSheetId="4">'HOS MORT Non-CABG'!$A$1:$H$175</definedName>
    <definedName name="_xlnm.Print_Area" localSheetId="7">'ICU LOS CABG'!$A$1:$F$64</definedName>
  </definedNames>
  <calcPr fullCalcOnLoad="1"/>
</workbook>
</file>

<file path=xl/sharedStrings.xml><?xml version="1.0" encoding="utf-8"?>
<sst xmlns="http://schemas.openxmlformats.org/spreadsheetml/2006/main" count="1667" uniqueCount="941">
  <si>
    <t>AIDS</t>
  </si>
  <si>
    <t>ACIDBASE</t>
  </si>
  <si>
    <t>AIROBS</t>
  </si>
  <si>
    <t>ALLERGY</t>
  </si>
  <si>
    <t>AMI_ANT</t>
  </si>
  <si>
    <t>AMI_INFRLATR</t>
  </si>
  <si>
    <t>AMI_NONQ</t>
  </si>
  <si>
    <t>ASPPNEU</t>
  </si>
  <si>
    <t>BACPNEU</t>
  </si>
  <si>
    <t>BACVPNEU</t>
  </si>
  <si>
    <t>CARDARR</t>
  </si>
  <si>
    <t>CARDIOG</t>
  </si>
  <si>
    <t>CARDIOMY</t>
  </si>
  <si>
    <t>CHESTPAIN</t>
  </si>
  <si>
    <t>CHFD</t>
  </si>
  <si>
    <t>COAGTHRO</t>
  </si>
  <si>
    <t>COMAMETU</t>
  </si>
  <si>
    <t>COPDD</t>
  </si>
  <si>
    <t>CVOTH</t>
  </si>
  <si>
    <t>DIABETIC</t>
  </si>
  <si>
    <t>DRUGTOXIC</t>
  </si>
  <si>
    <t>GENOTH</t>
  </si>
  <si>
    <t>GIBLEED</t>
  </si>
  <si>
    <t>GIBLEUL</t>
  </si>
  <si>
    <t>GIBLVAR</t>
  </si>
  <si>
    <t>GIINFLA</t>
  </si>
  <si>
    <t>GINEOP</t>
  </si>
  <si>
    <t>GIOBSTR</t>
  </si>
  <si>
    <t>GIOTHER</t>
  </si>
  <si>
    <t>GIPERF</t>
  </si>
  <si>
    <t>GIVASC</t>
  </si>
  <si>
    <t>HEADTR</t>
  </si>
  <si>
    <t>HEMAMISC</t>
  </si>
  <si>
    <t>HEMORRHAGE</t>
  </si>
  <si>
    <t>HEPATF</t>
  </si>
  <si>
    <t>HYPERT</t>
  </si>
  <si>
    <t>HYPOVOLEM</t>
  </si>
  <si>
    <t>ICHMED</t>
  </si>
  <si>
    <t>MEDAORT</t>
  </si>
  <si>
    <t>METAMISC</t>
  </si>
  <si>
    <t>MULTRAUM</t>
  </si>
  <si>
    <t>NEONEUR</t>
  </si>
  <si>
    <t>NEURINF</t>
  </si>
  <si>
    <t>NEURMUS</t>
  </si>
  <si>
    <t>NEUROTH</t>
  </si>
  <si>
    <t>OD</t>
  </si>
  <si>
    <t>PANCRE</t>
  </si>
  <si>
    <t>PARAPNEU</t>
  </si>
  <si>
    <t>PERIART</t>
  </si>
  <si>
    <t>PERITOHEM</t>
  </si>
  <si>
    <t>PLEUREFFUS</t>
  </si>
  <si>
    <t>PULEDEM</t>
  </si>
  <si>
    <t>PULEMB</t>
  </si>
  <si>
    <t>RENOTH</t>
  </si>
  <si>
    <t>RESLUNGDIS</t>
  </si>
  <si>
    <t>RESPARR</t>
  </si>
  <si>
    <t>RESPCA</t>
  </si>
  <si>
    <t>RESPOTH</t>
  </si>
  <si>
    <t>RHYTHM</t>
  </si>
  <si>
    <t>SAGRAFT</t>
  </si>
  <si>
    <t>SAHICH</t>
  </si>
  <si>
    <t>SAHMED</t>
  </si>
  <si>
    <t>SAMPUTATE</t>
  </si>
  <si>
    <t>SAORTDIS</t>
  </si>
  <si>
    <t>SCABGVALV</t>
  </si>
  <si>
    <t>SCARDOTH</t>
  </si>
  <si>
    <t>SCAROTID</t>
  </si>
  <si>
    <t>SCRANNEO</t>
  </si>
  <si>
    <t>SEIZ</t>
  </si>
  <si>
    <t>SELAORT</t>
  </si>
  <si>
    <t>SEPSISCUT</t>
  </si>
  <si>
    <t>SEPSISGI</t>
  </si>
  <si>
    <t>SEPSISOTH</t>
  </si>
  <si>
    <t>SEPSISPULM</t>
  </si>
  <si>
    <t>SEPSISUNK</t>
  </si>
  <si>
    <t>SEPTICUT</t>
  </si>
  <si>
    <t>SFEMPGRAF</t>
  </si>
  <si>
    <t>SGIABCES</t>
  </si>
  <si>
    <t>SGIBLEE</t>
  </si>
  <si>
    <t>SGICA</t>
  </si>
  <si>
    <t>SGICHOL</t>
  </si>
  <si>
    <t>SGIINFL</t>
  </si>
  <si>
    <t>SGIOBS</t>
  </si>
  <si>
    <t>SGIOTH</t>
  </si>
  <si>
    <t>SGIPERF</t>
  </si>
  <si>
    <t>SGIVASC</t>
  </si>
  <si>
    <t>SHEADTR</t>
  </si>
  <si>
    <t>SICH</t>
  </si>
  <si>
    <t>SLAMINE</t>
  </si>
  <si>
    <t>SLIVERTR</t>
  </si>
  <si>
    <t>SLUNG</t>
  </si>
  <si>
    <t>SMULTR</t>
  </si>
  <si>
    <t>SNEUROTH</t>
  </si>
  <si>
    <t>SOBHYST</t>
  </si>
  <si>
    <t>SPERISC</t>
  </si>
  <si>
    <t>SRENCA</t>
  </si>
  <si>
    <t>SRENOTH</t>
  </si>
  <si>
    <t>SRENTRAN</t>
  </si>
  <si>
    <t>SRESOTH</t>
  </si>
  <si>
    <t>SRESPCA</t>
  </si>
  <si>
    <t>SRESPINF</t>
  </si>
  <si>
    <t>SRESPLAR</t>
  </si>
  <si>
    <t>SRUPAOR</t>
  </si>
  <si>
    <t>SSAH</t>
  </si>
  <si>
    <t>SSDH</t>
  </si>
  <si>
    <t>STRAUMEXT</t>
  </si>
  <si>
    <t>STRHDONLY</t>
  </si>
  <si>
    <t>STROKE</t>
  </si>
  <si>
    <t>SVALVE</t>
  </si>
  <si>
    <t>SVHDCABG</t>
  </si>
  <si>
    <t>TRAUMCHSP</t>
  </si>
  <si>
    <t>TRAUMSPINE</t>
  </si>
  <si>
    <t>TRHEADEXF</t>
  </si>
  <si>
    <t>TRHEADMULT</t>
  </si>
  <si>
    <t>TRHEADONLY</t>
  </si>
  <si>
    <t>USTAANG</t>
  </si>
  <si>
    <t>APS3ALL1</t>
  </si>
  <si>
    <t>APS3ALL4</t>
  </si>
  <si>
    <t>APS3ALL5</t>
  </si>
  <si>
    <t>AGE1</t>
  </si>
  <si>
    <t>AGE2</t>
  </si>
  <si>
    <t>AGE3</t>
  </si>
  <si>
    <t>AGE4</t>
  </si>
  <si>
    <t>AGE5</t>
  </si>
  <si>
    <t>PRELOS21</t>
  </si>
  <si>
    <t>PRELOS22</t>
  </si>
  <si>
    <t>PRELOS23</t>
  </si>
  <si>
    <t>PRELOS24</t>
  </si>
  <si>
    <t>Value</t>
  </si>
  <si>
    <t>Coefficient</t>
  </si>
  <si>
    <t>Cross Product</t>
  </si>
  <si>
    <t>Intercept</t>
  </si>
  <si>
    <t xml:space="preserve">Chronic Health (0/1)* </t>
  </si>
  <si>
    <t>None</t>
  </si>
  <si>
    <t>For non-op and emergency</t>
  </si>
  <si>
    <t>surgery pts., select item used</t>
  </si>
  <si>
    <t>Hepatic Failure</t>
  </si>
  <si>
    <t>to calculate APACHE III score.</t>
  </si>
  <si>
    <t>Lymphoma</t>
  </si>
  <si>
    <t>Metastatic Cancer</t>
  </si>
  <si>
    <t>Leukemia/Multiple Myeloma</t>
  </si>
  <si>
    <t>Immunosuppression</t>
  </si>
  <si>
    <t>Cirrhosis</t>
  </si>
  <si>
    <t xml:space="preserve">Acute Physiology Score </t>
  </si>
  <si>
    <t>APS</t>
  </si>
  <si>
    <t>Enter the Acute Physiology</t>
  </si>
  <si>
    <t xml:space="preserve">APS3ALL2 </t>
  </si>
  <si>
    <t>Score.  Splining of this variable</t>
  </si>
  <si>
    <t xml:space="preserve">APS3ALL3 </t>
  </si>
  <si>
    <t>will autocalculate APS3ALL</t>
  </si>
  <si>
    <t>ICU Admission Information (0/1)</t>
  </si>
  <si>
    <t>Adm to ICU from floor</t>
  </si>
  <si>
    <t>Select only one</t>
  </si>
  <si>
    <t>0/1</t>
  </si>
  <si>
    <t>Transfer to ICU from other hospital</t>
  </si>
  <si>
    <t>Admit to ICU from OR/PACU</t>
  </si>
  <si>
    <t>Emergency Surgery</t>
  </si>
  <si>
    <t>PreICU LOS in days</t>
  </si>
  <si>
    <t># Days between ICU and Hosp Admission</t>
  </si>
  <si>
    <t>square root of days (autocalc)</t>
  </si>
  <si>
    <t>Sum of cross products</t>
  </si>
  <si>
    <t>Natural antilog of sum =x</t>
  </si>
  <si>
    <t>Admitting Diagnosis*</t>
  </si>
  <si>
    <t>Prediction = x/(1+x)</t>
  </si>
  <si>
    <t>*See mapping table</t>
  </si>
  <si>
    <t>*Select only one</t>
  </si>
  <si>
    <t>Note:  Predictions after the initial day contain an additional variable that updates the patient's APACHE III score for changes in physiological status,</t>
  </si>
  <si>
    <t>and the relative contributions of age and comorbidities are also different on subsequent days.  These equations are intended to be used to generate</t>
  </si>
  <si>
    <t>predictions.</t>
  </si>
  <si>
    <t>IF diagnosis is ACUTEMI</t>
  </si>
  <si>
    <t>Thrombolytic Therapy</t>
  </si>
  <si>
    <t>Eyes + Motor + Verbal</t>
  </si>
  <si>
    <t>Age</t>
  </si>
  <si>
    <t>Knot Points</t>
  </si>
  <si>
    <t>Unable to obtain GCS</t>
  </si>
  <si>
    <t>(Unable = 1)</t>
  </si>
  <si>
    <t>PA/FI Ratio</t>
  </si>
  <si>
    <r>
      <t>due to meds, sedation, or anesthesia.  See methodology for rules</t>
    </r>
    <r>
      <rPr>
        <sz val="10"/>
        <rFont val="MS Sans Serif"/>
        <family val="0"/>
      </rPr>
      <t>.</t>
    </r>
  </si>
  <si>
    <r>
      <t xml:space="preserve">hospital mortality prediction on Day 1 of the patient's ICU stay ONLY.  </t>
    </r>
    <r>
      <rPr>
        <b/>
        <sz val="10"/>
        <color indexed="10"/>
        <rFont val="Arial"/>
        <family val="2"/>
      </rPr>
      <t>Using these coefficients for other days is inappropriate</t>
    </r>
    <r>
      <rPr>
        <sz val="10"/>
        <color indexed="10"/>
        <rFont val="Arial"/>
        <family val="2"/>
      </rPr>
      <t xml:space="preserve"> and will yield erroneous </t>
    </r>
  </si>
  <si>
    <t>NON-CABG PATIENT ONLY</t>
  </si>
  <si>
    <t>NON CABG Patient Only</t>
  </si>
  <si>
    <t>Age (0/1) Select one</t>
  </si>
  <si>
    <t>PaO2/FIO2 Ratio</t>
  </si>
  <si>
    <t xml:space="preserve">Readmit </t>
  </si>
  <si>
    <r>
      <t>due to meds, sedation, or anesthesia.  See methodology for rules</t>
    </r>
    <r>
      <rPr>
        <sz val="10"/>
        <rFont val="Arial"/>
        <family val="0"/>
      </rPr>
      <t>.</t>
    </r>
  </si>
  <si>
    <t>Prediction  (days)</t>
  </si>
  <si>
    <t xml:space="preserve">Note:  Length of Stay predictions are intended to be used to generate ICU length of stay predictions on </t>
  </si>
  <si>
    <t>Day 1 of the patient's stay ONLY.</t>
  </si>
  <si>
    <r>
      <t xml:space="preserve"> </t>
    </r>
    <r>
      <rPr>
        <b/>
        <sz val="10"/>
        <color indexed="10"/>
        <rFont val="Arial"/>
        <family val="2"/>
      </rPr>
      <t>Using these coefficients for other days is inappropriate</t>
    </r>
    <r>
      <rPr>
        <sz val="10"/>
        <color indexed="10"/>
        <rFont val="Arial"/>
        <family val="2"/>
      </rPr>
      <t xml:space="preserve"> and will yield erroneous predictions.</t>
    </r>
  </si>
  <si>
    <t>1=Yes</t>
  </si>
  <si>
    <t>Ventilated at any time during ICU Day 1</t>
  </si>
  <si>
    <t>APACHE IV HOSPITAL MORTALITY</t>
  </si>
  <si>
    <t>APACHE IV ICU LENGTH OF STAY</t>
  </si>
  <si>
    <t>60-64</t>
  </si>
  <si>
    <t>65-69</t>
  </si>
  <si>
    <t>70-74</t>
  </si>
  <si>
    <t>75-84</t>
  </si>
  <si>
    <t>&gt;=85</t>
  </si>
  <si>
    <t>55-59</t>
  </si>
  <si>
    <t>CABG Patient Only</t>
  </si>
  <si>
    <t>EQ18_APS3ALL1</t>
  </si>
  <si>
    <t>EQ18_APS3ALL2</t>
  </si>
  <si>
    <t>EQ18_APS3ALL3</t>
  </si>
  <si>
    <t>EQ18_APS3ALL4</t>
  </si>
  <si>
    <t>CABG-Specific Variables</t>
  </si>
  <si>
    <t>Number of grafts</t>
  </si>
  <si>
    <t>and the relative contributions of age and comorbidities are also different on subsequent days.  This equation is intended to be used to generate</t>
  </si>
  <si>
    <t>&lt;45</t>
  </si>
  <si>
    <t>45-54</t>
  </si>
  <si>
    <t>Acute Physiology Score</t>
  </si>
  <si>
    <t>Do not use chronic</t>
  </si>
  <si>
    <t>health items for</t>
  </si>
  <si>
    <t>CABG mortality</t>
  </si>
  <si>
    <t>prediction.</t>
  </si>
  <si>
    <t>Chronic Health</t>
  </si>
  <si>
    <t>Enter all that apply</t>
  </si>
  <si>
    <t>Female (yes=1)</t>
  </si>
  <si>
    <t>Redo CABG (yes=1)</t>
  </si>
  <si>
    <t xml:space="preserve"> </t>
  </si>
  <si>
    <t>kd</t>
  </si>
  <si>
    <t>diff</t>
  </si>
  <si>
    <t>Internal calculations, do not change</t>
  </si>
  <si>
    <t>Internal calculations,</t>
  </si>
  <si>
    <t>do not change</t>
  </si>
  <si>
    <t>Number of grafts = 2</t>
  </si>
  <si>
    <t>Number of grafts = 3</t>
  </si>
  <si>
    <t>Number of grafts = 4</t>
  </si>
  <si>
    <t>Number of grafts = 5</t>
  </si>
  <si>
    <t>Number of grafts = 6</t>
  </si>
  <si>
    <t>Number of grafts &gt;=7</t>
  </si>
  <si>
    <t>IMA used (yes=1)</t>
  </si>
  <si>
    <t xml:space="preserve">Prediction = </t>
  </si>
  <si>
    <t>EQ18_AGE1</t>
  </si>
  <si>
    <t>EQ18_AGE2</t>
  </si>
  <si>
    <t>EQ18_AGE3</t>
  </si>
  <si>
    <t>EQ18_AGE4</t>
  </si>
  <si>
    <t>EQ18_AGE5</t>
  </si>
  <si>
    <t>AGE</t>
  </si>
  <si>
    <t>EQ18_APS3ALL5</t>
  </si>
  <si>
    <t>Do not use chronic health items</t>
  </si>
  <si>
    <t>CABG mortality prediction.</t>
  </si>
  <si>
    <t>Creatinine</t>
  </si>
  <si>
    <t>CREA</t>
  </si>
  <si>
    <t>EQ18_CREA1</t>
  </si>
  <si>
    <t>EQ18_CREA2</t>
  </si>
  <si>
    <t>EQ18_CREA3</t>
  </si>
  <si>
    <t>EQ18_CREA4</t>
  </si>
  <si>
    <t>EQ18_CREA5</t>
  </si>
  <si>
    <t>MIDUR (yes=1)</t>
  </si>
  <si>
    <t>PLVEJECT</t>
  </si>
  <si>
    <t>Ejection Fraction</t>
  </si>
  <si>
    <t>EQ18_PLVEJECT1</t>
  </si>
  <si>
    <t>EQ18_PLVEJECT2</t>
  </si>
  <si>
    <t>EQ18_PLVEJECT3</t>
  </si>
  <si>
    <t>EQ18_PLVEJECT4</t>
  </si>
  <si>
    <t>EQ18_PLVEJECT5</t>
  </si>
  <si>
    <t>HOSPITAL MORTALITY-CABG Only</t>
  </si>
  <si>
    <t>ICU Length of Stay-CABG ONLY</t>
  </si>
  <si>
    <t xml:space="preserve"> (yes=1)</t>
  </si>
  <si>
    <t>Diabetes (medication dependent)</t>
  </si>
  <si>
    <t xml:space="preserve">GCS </t>
  </si>
  <si>
    <t>Adjusted GCS (autocalc)</t>
  </si>
  <si>
    <t>To Calculate APS Score:</t>
  </si>
  <si>
    <t>Following the methodology precisely, determine the physiological variable furthest from the reference point, whether higher or lower/above or below.  Assign APS points to that single, most deviant value.</t>
  </si>
  <si>
    <t>Resources for the correct collection of data elements:</t>
  </si>
  <si>
    <r>
      <t>1.  Knaus WA, Wagner DP, Draper EA, Zimmerman JE. The APACHE III prognostic system: risk prediction of hospital mortality for critically ill hospitalized adults.</t>
    </r>
    <r>
      <rPr>
        <i/>
        <sz val="10"/>
        <rFont val="Arial"/>
        <family val="2"/>
      </rPr>
      <t xml:space="preserve"> Chest </t>
    </r>
    <r>
      <rPr>
        <sz val="10"/>
        <rFont val="Arial"/>
        <family val="0"/>
      </rPr>
      <t>1991; 100:1619-1636.</t>
    </r>
  </si>
  <si>
    <t>2.  http://train.apache-web.com/apacheIIIwebcourse/courselogin/login.cfm</t>
  </si>
  <si>
    <t xml:space="preserve">The accuracy of APACHE predictions is dependent upon the quality of data upon which predictions are made.  Deviations from the precise data collection methodology may result in errors in prediction which Cerner Corporation cannot be responsible for. </t>
  </si>
  <si>
    <t>To determine disease category</t>
  </si>
  <si>
    <t>Diseases are categorized by body system, and then into operative and non-operative categories for ease of use of this table.</t>
  </si>
  <si>
    <t xml:space="preserve">Determine the disease category associated with the ICU admitting diagnosis. </t>
  </si>
  <si>
    <t>INSTRUCTIONS</t>
  </si>
  <si>
    <r>
      <t xml:space="preserve">Using the disease mapping table, select the </t>
    </r>
    <r>
      <rPr>
        <i/>
        <sz val="10"/>
        <rFont val="Arial"/>
        <family val="2"/>
      </rPr>
      <t>single</t>
    </r>
    <r>
      <rPr>
        <sz val="10"/>
        <rFont val="Arial"/>
        <family val="0"/>
      </rPr>
      <t xml:space="preserve"> primary reason for ICU admission.  Patients coming to the ICU from the operating room or post-anesthesia care unit must be assigned surgical diagnoses.  ALL OTHER PATIENTS will receive a non-operative diagnosis.</t>
    </r>
  </si>
  <si>
    <t>Enter the required values or use 1=yes,  blank=no.</t>
  </si>
  <si>
    <t>Example: If disease category is SCAROTID=1, all other disease categories=blank.</t>
  </si>
  <si>
    <t>To calculate hospital mortality and/or ICU length of stay</t>
  </si>
  <si>
    <t>For each set of variables, the options within each color block are mutually exclusive.  Select only one of the options as a "yes" (1), the rest "no" (0) or blank.  More than one selection from a single group will result in an error message.</t>
  </si>
  <si>
    <t>First, select the appropriate worksheet for the prediction required and the patient (CABG, Non-CABG) type</t>
  </si>
  <si>
    <t>Additional Notes</t>
  </si>
  <si>
    <t>Error messages will appear in red if more than one mutually exclusive variable is selected.</t>
  </si>
  <si>
    <t>All cells except those that accept data for the calculations are "locked".</t>
  </si>
  <si>
    <t>Step 1:  Calculate Acute Physiology Score</t>
  </si>
  <si>
    <t>Following the APACHE III Methodology precisely, select the most deviant value from the entire first day in ICU. Assign points as follows, entering the appropriate point value in the blue box to the right of each category:</t>
  </si>
  <si>
    <t>Pulse (beats/min)</t>
  </si>
  <si>
    <t>&lt;=39</t>
  </si>
  <si>
    <t>Pulse points</t>
  </si>
  <si>
    <t>Select heart rate furthest from 75</t>
  </si>
  <si>
    <t>40-49</t>
  </si>
  <si>
    <t>50-99</t>
  </si>
  <si>
    <t>100-109</t>
  </si>
  <si>
    <t>110-119</t>
  </si>
  <si>
    <t>120-139</t>
  </si>
  <si>
    <t>140-154</t>
  </si>
  <si>
    <t>&gt;=155</t>
  </si>
  <si>
    <t>Mean Blood Pressure (MAP)</t>
  </si>
  <si>
    <t>MAP points</t>
  </si>
  <si>
    <t>Select MAP furthest from 90</t>
  </si>
  <si>
    <t>40-59</t>
  </si>
  <si>
    <t>60-69</t>
  </si>
  <si>
    <t>70-79</t>
  </si>
  <si>
    <t>80-99</t>
  </si>
  <si>
    <t>100-119</t>
  </si>
  <si>
    <t>120-129</t>
  </si>
  <si>
    <t>130-139</t>
  </si>
  <si>
    <t>&gt;=140</t>
  </si>
  <si>
    <t>Temperature (degrees Centigrade)</t>
  </si>
  <si>
    <t>&lt;=32.9</t>
  </si>
  <si>
    <t>Temperature points</t>
  </si>
  <si>
    <t>Select core temperature furthest from 38.</t>
  </si>
  <si>
    <t>33-33.4</t>
  </si>
  <si>
    <t>Add 1 degree Centigrade to axillary temps</t>
  </si>
  <si>
    <t>33.5-33.9</t>
  </si>
  <si>
    <t>prior to selecting worst value</t>
  </si>
  <si>
    <t>34-34.9</t>
  </si>
  <si>
    <t>35-35.9</t>
  </si>
  <si>
    <t>36-39.9</t>
  </si>
  <si>
    <t>&gt;=40</t>
  </si>
  <si>
    <t>Respiratory Rate (breaths/min)*</t>
  </si>
  <si>
    <t>&lt;=5</t>
  </si>
  <si>
    <t>Respiratory rate points</t>
  </si>
  <si>
    <t>Select respiratory rate furthest from 19</t>
  </si>
  <si>
    <t>6-11</t>
  </si>
  <si>
    <t>*for patients who are ventilated</t>
  </si>
  <si>
    <t>12-13</t>
  </si>
  <si>
    <t xml:space="preserve"> no points are given for respiratory </t>
  </si>
  <si>
    <t>14-24</t>
  </si>
  <si>
    <t>rates of 6-12.</t>
  </si>
  <si>
    <t>25-34</t>
  </si>
  <si>
    <t>35-39</t>
  </si>
  <si>
    <t>&gt;=50</t>
  </si>
  <si>
    <t>PaO2 (mmHg)*</t>
  </si>
  <si>
    <t>&lt;=49</t>
  </si>
  <si>
    <t>PaO2 points</t>
  </si>
  <si>
    <t xml:space="preserve">*Use only for non-intubated patients or </t>
  </si>
  <si>
    <t>50-69</t>
  </si>
  <si>
    <t>intubated patients with FiO2 &lt;0.5 (50%).</t>
  </si>
  <si>
    <t>&gt;=80</t>
  </si>
  <si>
    <t>OR</t>
  </si>
  <si>
    <t>A-aDO2*</t>
  </si>
  <si>
    <t>&lt;100</t>
  </si>
  <si>
    <t>A-aDO2 points</t>
  </si>
  <si>
    <t>*Only use A-aDO2 for intubated patients</t>
  </si>
  <si>
    <t>100-249</t>
  </si>
  <si>
    <t xml:space="preserve">with FiO2 &gt;=0.5 (50%).  Do not use PaO2 </t>
  </si>
  <si>
    <t>250-349</t>
  </si>
  <si>
    <t>weights for these patients.</t>
  </si>
  <si>
    <t>350-499</t>
  </si>
  <si>
    <t>&gt;=500</t>
  </si>
  <si>
    <t>Hematocrit (%)</t>
  </si>
  <si>
    <t>&lt;=40.9</t>
  </si>
  <si>
    <t>Hematocrit points</t>
  </si>
  <si>
    <t>Select hematocrit furthest from 45.5.</t>
  </si>
  <si>
    <t>41-49</t>
  </si>
  <si>
    <t>WBC (cu/mm)</t>
  </si>
  <si>
    <t>&lt;1.0</t>
  </si>
  <si>
    <t>WBC points</t>
  </si>
  <si>
    <t>Select WBC furthest from 11.5.</t>
  </si>
  <si>
    <t>1.0-2.9</t>
  </si>
  <si>
    <t>3.0-19.9</t>
  </si>
  <si>
    <t>20-24.9</t>
  </si>
  <si>
    <t>&gt;=25</t>
  </si>
  <si>
    <t>Creatinine without ARF* (mg/dl)</t>
  </si>
  <si>
    <t>&lt;=0.4</t>
  </si>
  <si>
    <t>Creatinine without ARF points</t>
  </si>
  <si>
    <t>Select creatinine furthest from 1.0.</t>
  </si>
  <si>
    <t>0.5-1.4</t>
  </si>
  <si>
    <t>1.5-1.94</t>
  </si>
  <si>
    <t>&gt;=1.95</t>
  </si>
  <si>
    <t>Creatinine with ARF* (mg/dl)</t>
  </si>
  <si>
    <t>0-1.4</t>
  </si>
  <si>
    <t>Creatinine with ARF points</t>
  </si>
  <si>
    <t>*Acute Renal Failure (ARF) is defined as creatinine &gt;=1.5 mg/dl</t>
  </si>
  <si>
    <t>&gt;=1.5</t>
  </si>
  <si>
    <t>as creatinine &gt;=1.5 mg/dl</t>
  </si>
  <si>
    <t xml:space="preserve">and urine output &lt;410 cc/day and no </t>
  </si>
  <si>
    <t>chronic dialysis</t>
  </si>
  <si>
    <t>Urine Output (cc/day)</t>
  </si>
  <si>
    <t>&lt;=399</t>
  </si>
  <si>
    <t>Urine output points</t>
  </si>
  <si>
    <t>Enter total for day</t>
  </si>
  <si>
    <t>400-599</t>
  </si>
  <si>
    <t>600-899</t>
  </si>
  <si>
    <t>900-1499</t>
  </si>
  <si>
    <t>1500-1999</t>
  </si>
  <si>
    <t>2000-3999</t>
  </si>
  <si>
    <t>&gt;=4000</t>
  </si>
  <si>
    <t>BUN (mg/dl)</t>
  </si>
  <si>
    <t>&lt;=16.9</t>
  </si>
  <si>
    <t>BUN points</t>
  </si>
  <si>
    <t>Select highest BUN (furthest from 0)</t>
  </si>
  <si>
    <t>17-19</t>
  </si>
  <si>
    <t>20-39</t>
  </si>
  <si>
    <t>40-79</t>
  </si>
  <si>
    <t>Sodium (mEq/L)</t>
  </si>
  <si>
    <t>&lt;=119</t>
  </si>
  <si>
    <t>Sodium points</t>
  </si>
  <si>
    <t>Select Sodium furthest from 145.5.</t>
  </si>
  <si>
    <t>120-134</t>
  </si>
  <si>
    <t>135-154</t>
  </si>
  <si>
    <t>Albumin (g/dl)</t>
  </si>
  <si>
    <t>&lt;=1.9</t>
  </si>
  <si>
    <t>Albumin points</t>
  </si>
  <si>
    <t>Select albumin furthest from 3.5.</t>
  </si>
  <si>
    <t>2.0-2.4</t>
  </si>
  <si>
    <t>2.5-4.4</t>
  </si>
  <si>
    <t>&gt;=4.5</t>
  </si>
  <si>
    <t>Bilirubin (mg/dl)</t>
  </si>
  <si>
    <t>Bilirubin points</t>
  </si>
  <si>
    <t>Select highest bilirubin (furthest from 0)</t>
  </si>
  <si>
    <t>2.0-2.9</t>
  </si>
  <si>
    <t>3.0-4.9</t>
  </si>
  <si>
    <t>5.0-7.9</t>
  </si>
  <si>
    <t>&gt;=8.0</t>
  </si>
  <si>
    <t>Glucose (mg/dl)*</t>
  </si>
  <si>
    <t>Glucose points</t>
  </si>
  <si>
    <t>Select glucose furthest from 130</t>
  </si>
  <si>
    <t xml:space="preserve">*Glucose &lt;=39 mg/dl is lower </t>
  </si>
  <si>
    <t>60-199</t>
  </si>
  <si>
    <t>weight than 40-59</t>
  </si>
  <si>
    <t>200-349</t>
  </si>
  <si>
    <t>&gt;=350</t>
  </si>
  <si>
    <t>Acid-Base points (see below)</t>
  </si>
  <si>
    <t>GCS points (see below)</t>
  </si>
  <si>
    <t>TOTAL APS Score</t>
  </si>
  <si>
    <t>Acid-Base Abnormalities*</t>
  </si>
  <si>
    <t>pCO2&lt;25</t>
  </si>
  <si>
    <t>25-&lt;30</t>
  </si>
  <si>
    <t>30-&lt;35</t>
  </si>
  <si>
    <t>35-&lt;40</t>
  </si>
  <si>
    <t>40-&lt;45</t>
  </si>
  <si>
    <t>45-&lt;50</t>
  </si>
  <si>
    <t>50-&lt;55</t>
  </si>
  <si>
    <t>55-&lt;60</t>
  </si>
  <si>
    <t>&gt;=60</t>
  </si>
  <si>
    <t xml:space="preserve">*Assign score based upon pH-pCO2 </t>
  </si>
  <si>
    <t>pH &lt;7.15</t>
  </si>
  <si>
    <t xml:space="preserve">relationship </t>
  </si>
  <si>
    <t>7.15-&lt;7.2</t>
  </si>
  <si>
    <t>7.20-&lt;7.25</t>
  </si>
  <si>
    <t>7.25-&lt;7.30</t>
  </si>
  <si>
    <t>7.30-&lt;7.35</t>
  </si>
  <si>
    <t>7.35-&lt;7.40</t>
  </si>
  <si>
    <t>7.40-&lt;7.45</t>
  </si>
  <si>
    <t>7.45-&lt;7.50</t>
  </si>
  <si>
    <t>7.50-&lt;7.55</t>
  </si>
  <si>
    <t>7.55-&lt;7.60</t>
  </si>
  <si>
    <t>7.60-&lt;7.65</t>
  </si>
  <si>
    <t>&gt;=7.65</t>
  </si>
  <si>
    <t>Neurological Abnormalities*</t>
  </si>
  <si>
    <t>alert, oriented 5</t>
  </si>
  <si>
    <t>confused 3</t>
  </si>
  <si>
    <t>nonresponsive 1</t>
  </si>
  <si>
    <r>
      <t>If patient's eyes open spontaneously (4) or to</t>
    </r>
    <r>
      <rPr>
        <i/>
        <sz val="10"/>
        <rFont val="Arial"/>
        <family val="2"/>
      </rPr>
      <t xml:space="preserve"> </t>
    </r>
  </si>
  <si>
    <t>verbal</t>
  </si>
  <si>
    <t>oriented, converses (5)</t>
  </si>
  <si>
    <t>confused conversation (4)</t>
  </si>
  <si>
    <t>inappropriate words, incomp. sounds (3,2)</t>
  </si>
  <si>
    <t>no response (1)</t>
  </si>
  <si>
    <r>
      <t>painful/verbal stimulation (2,3)</t>
    </r>
    <r>
      <rPr>
        <i/>
        <sz val="10"/>
        <rFont val="Arial"/>
        <family val="2"/>
      </rPr>
      <t>, use scale:</t>
    </r>
  </si>
  <si>
    <t>motor</t>
  </si>
  <si>
    <t xml:space="preserve">Note:  shaded areas represent unlikely clinical combinations.  Placing a patient in any of these cells should be done after careful confirmation of clinical findings. </t>
  </si>
  <si>
    <t>obeys verbal commands (6)</t>
  </si>
  <si>
    <t>localizes pain (5)</t>
  </si>
  <si>
    <t>flexion withdrawal/decorticate rigidity (4,3)</t>
  </si>
  <si>
    <t>decerebrate rigidity/no response (2,1)</t>
  </si>
  <si>
    <r>
      <t>If patient's eyes do not open spontaneously</t>
    </r>
    <r>
      <rPr>
        <i/>
        <sz val="10"/>
        <rFont val="Arial"/>
        <family val="2"/>
      </rPr>
      <t xml:space="preserve"> </t>
    </r>
  </si>
  <si>
    <r>
      <t>or to painful/verbal stimulation (1)</t>
    </r>
    <r>
      <rPr>
        <i/>
        <sz val="10"/>
        <rFont val="Arial"/>
        <family val="2"/>
      </rPr>
      <t>, use scale:</t>
    </r>
  </si>
  <si>
    <t>Note:  shaded areas represent extremely unlikely clinical combinations, and should not be used.  If these combinations are verified in a clinical setting, no prediction should be generated for the patient.</t>
  </si>
  <si>
    <t>decerebrate rigidity/no response (1)</t>
  </si>
  <si>
    <t xml:space="preserve">*If a patient is anesthetized, under the influence of anesthesia, or totally paralyzed/sedated during the ENTIRE data collection period, attempt to obtain a GCS from the twelve-hour period prior to ICU admission when GCS was able to be assessed.  If no assessable GCS is documented during that time period, zero points shhould be assigned.  If unable to determine verbal score (due to intubation status or similar barriers), use clinical judgement and assign Glasgow Verbal Score according to  the following scale: </t>
  </si>
  <si>
    <t>The predictive models use each of these three components individually, as separate and distinct</t>
  </si>
  <si>
    <t>may find it valuable for other purposes.  Enter appropriate point values in the blue box to the right.</t>
  </si>
  <si>
    <t>Age of patient</t>
  </si>
  <si>
    <t>Points</t>
  </si>
  <si>
    <t>Total age points:</t>
  </si>
  <si>
    <t>Select one</t>
  </si>
  <si>
    <t>Under age 16</t>
  </si>
  <si>
    <t>do not score</t>
  </si>
  <si>
    <t>&lt;=44</t>
  </si>
  <si>
    <t>45-59</t>
  </si>
  <si>
    <t>Chronic Health Items present on admission</t>
  </si>
  <si>
    <t>Total chronic health points</t>
  </si>
  <si>
    <t>If more than one is present, apply the one with highest point value.</t>
  </si>
  <si>
    <t>Select for non-operative or</t>
  </si>
  <si>
    <t>emergency surgical patients</t>
  </si>
  <si>
    <t>only, otherwise 0</t>
  </si>
  <si>
    <t>Metastatic cancer</t>
  </si>
  <si>
    <t>Leukemia/multiple myeloma</t>
  </si>
  <si>
    <t>None/not available</t>
  </si>
  <si>
    <t>Acute Physiology Score (from previous worksheet)</t>
  </si>
  <si>
    <t>Total APS score</t>
  </si>
  <si>
    <t>If multiple chronic health items are present,</t>
  </si>
  <si>
    <t xml:space="preserve">use the one with the highest point value (see </t>
  </si>
  <si>
    <t>APACHE IV spreadsheet), NOT the one with</t>
  </si>
  <si>
    <t>the highest coefficient.</t>
  </si>
  <si>
    <t>The APACHE III Score is the sum of points assigned to Acute Physiology (the APS Score, Age, and Chronic Health.</t>
  </si>
  <si>
    <t>variables.  Therefore the APACHE III Score is not required for mortality prediction.  However, some</t>
  </si>
  <si>
    <t>Fill in blue shaded areas to obtain APACHE III Score</t>
  </si>
  <si>
    <t>APACHE III Score</t>
  </si>
  <si>
    <t>APACHE Disease Mapping</t>
  </si>
  <si>
    <t>Cardiovascular (CARDIOVASC)</t>
  </si>
  <si>
    <t>Non-Operative</t>
  </si>
  <si>
    <t>Infarction, acute myocardial (MI), ANTERIOR</t>
  </si>
  <si>
    <t>AMI_INFLAT</t>
  </si>
  <si>
    <t>Infarction, acute myocardial (MI), INFEROLATERAL</t>
  </si>
  <si>
    <t>Infarction, acute myocardial (MI), NON Q Wave</t>
  </si>
  <si>
    <t>AMI_OTHER</t>
  </si>
  <si>
    <t>Infarction, acute myocardial (MI), none of the above</t>
  </si>
  <si>
    <t>Anaphylaxis</t>
  </si>
  <si>
    <t>Aneurysm, dissecting aortic</t>
  </si>
  <si>
    <t>Aneurysm/pseudoaneurysm, other</t>
  </si>
  <si>
    <t xml:space="preserve">Angina, stable (asymp or stable pattern of symptoms w/meds) </t>
  </si>
  <si>
    <t>Angina, unstable (angina interferes w/quality of life or meds are tolerated poorly)</t>
  </si>
  <si>
    <t>Cardiac arrest (with or without respiratory arrest; for respiratory arrest see Respiratory System)</t>
  </si>
  <si>
    <t>Cardiomyopathy</t>
  </si>
  <si>
    <t>Cardiovascular medical, other</t>
  </si>
  <si>
    <t>Chest pain, atypical (noncardiac chest pain)</t>
  </si>
  <si>
    <t>Chest pain, epigastric</t>
  </si>
  <si>
    <t>Chest pain, musculoskeletal</t>
  </si>
  <si>
    <t>Chest pain, respiratory</t>
  </si>
  <si>
    <t>Chest pain, unknown origin</t>
  </si>
  <si>
    <t>CHF, congestive heart failure</t>
  </si>
  <si>
    <t xml:space="preserve">Complications of previous open heart </t>
  </si>
  <si>
    <t>Contusion, myocardial  (include R/O)</t>
  </si>
  <si>
    <t xml:space="preserve">Efffusion, pericardial </t>
  </si>
  <si>
    <t>Endocarditis</t>
  </si>
  <si>
    <t>Hematomas</t>
  </si>
  <si>
    <t>HEMORRHAE</t>
  </si>
  <si>
    <t>Hemorrhage (for gastrointestinal bleeding GI-see GI system)  (for trauma see Trauma)</t>
  </si>
  <si>
    <t>Hypertension, uncontrolled (for cerebrovascular</t>
  </si>
  <si>
    <t>Hypovolemia (including dehydration. Do NOT include shock states.)</t>
  </si>
  <si>
    <t>MI admitted &gt; 24hrs after onset of ischemia</t>
  </si>
  <si>
    <t>Monitoring, hemodynamic (pre-operative evaluation)</t>
  </si>
  <si>
    <t>Papillary muscle rupture</t>
  </si>
  <si>
    <t>Pericarditis</t>
  </si>
  <si>
    <t>Rhythm disturbance (atrial, supraventricular)</t>
  </si>
  <si>
    <t>Rhythm disturbance (conduction defect)</t>
  </si>
  <si>
    <t>Rhythm disturbance (ventricular)</t>
  </si>
  <si>
    <t xml:space="preserve">Sepsis, cutaneous/soft tissue </t>
  </si>
  <si>
    <t>Sepsis, GI</t>
  </si>
  <si>
    <t>Sepsis, gynecologic</t>
  </si>
  <si>
    <t>Sepsis, other</t>
  </si>
  <si>
    <t>Sepsis, pulmonary</t>
  </si>
  <si>
    <t xml:space="preserve">Sepsis, renal/UTI (including bladder) </t>
  </si>
  <si>
    <t>Sepsis, unknown</t>
  </si>
  <si>
    <t xml:space="preserve">Shock, cardiogenic </t>
  </si>
  <si>
    <t xml:space="preserve">Tamponade, pericardial </t>
  </si>
  <si>
    <t>Thrombosis, vascular (deep vein)</t>
  </si>
  <si>
    <t xml:space="preserve">Thrombus,arterial </t>
  </si>
  <si>
    <t>Toxicity, drug (i.e., beta blockers, calcium channel blockers, etc.)</t>
  </si>
  <si>
    <t>Vascular medical, other</t>
  </si>
  <si>
    <t>Post-Operative</t>
  </si>
  <si>
    <t>Ablation or mapping of cardiac conduction pathway</t>
  </si>
  <si>
    <t>Aneurysm repair, ventricular</t>
  </si>
  <si>
    <t xml:space="preserve">Aneurysm, abdominal aortic </t>
  </si>
  <si>
    <t>Aneurysm, abdominal aortic;  with dissection</t>
  </si>
  <si>
    <t>Aneurysm, abdominal aortic; with rupture</t>
  </si>
  <si>
    <t xml:space="preserve">Aneurysm, thoracic aortic </t>
  </si>
  <si>
    <t>Aneurysm, thoracic aortic;  with dissection</t>
  </si>
  <si>
    <t>SRUPAORT</t>
  </si>
  <si>
    <t>Aneurysm, thoracic aortic; with rupture</t>
  </si>
  <si>
    <t>Aneurysms, repair of other (except ventricular)</t>
  </si>
  <si>
    <t>Aortic and Mitral valve replacement</t>
  </si>
  <si>
    <t>Aortic valve replacement (isolated)</t>
  </si>
  <si>
    <t>Atrial Septal Defect (ASD) Repair</t>
  </si>
  <si>
    <t>CABG redo with valve repair/replacement</t>
  </si>
  <si>
    <t>CABG with aortic valve replacement</t>
  </si>
  <si>
    <t>CABG with double valve repair/replacement</t>
  </si>
  <si>
    <t>CABG with mitral valve repair</t>
  </si>
  <si>
    <t>CABG with mitral valve replacement</t>
  </si>
  <si>
    <t xml:space="preserve">CABG with pulmonic or tricuspid valve repair or replacement.  </t>
  </si>
  <si>
    <t>CABG, Minimally invasive; Mid-CABG</t>
  </si>
  <si>
    <t>Cardiovascular surgery, other</t>
  </si>
  <si>
    <t>Complications of prev. peripheral vasc. surgery,surgery for (i.e.ligation of bleeder, exploration 
and evacuation of hematoma, debridement, pseudoaneurysms, clots, fistula, etc.)</t>
  </si>
  <si>
    <t>Complications of previous open-heart surgery, surgery for (i.e. bleeding, infection, 
mediastinal rewiring,leaking aortic graft etc.)</t>
  </si>
  <si>
    <t>Congenital Defect Repair (Other)</t>
  </si>
  <si>
    <t xml:space="preserve">Defibrillator,  automatic implantable cardiac; insertion of </t>
  </si>
  <si>
    <t>Dilatation (with general anesthesia)</t>
  </si>
  <si>
    <t>Dilatation (without general anesthesia)</t>
  </si>
  <si>
    <t>Embolectomy (with general anesthesia)</t>
  </si>
  <si>
    <t>Embolectomy (without general anesthesia)</t>
  </si>
  <si>
    <t>Endarterectomy (other vessels)</t>
  </si>
  <si>
    <t>Endarterectomy, carotid</t>
  </si>
  <si>
    <t xml:space="preserve">Graft for dialysis, insertion of </t>
  </si>
  <si>
    <t xml:space="preserve">Graft, aorto-femoral bypass </t>
  </si>
  <si>
    <t>Graft, aorto-iliac bypass</t>
  </si>
  <si>
    <t xml:space="preserve">Graft, femoral-femoral bypass </t>
  </si>
  <si>
    <t>Graft, femoral-popliteal bypass</t>
  </si>
  <si>
    <t>Grafts, all other bypass (except renal)</t>
  </si>
  <si>
    <t xml:space="preserve">Grafts, all renal bypass </t>
  </si>
  <si>
    <t xml:space="preserve">Grafts, removal of infected vascular </t>
  </si>
  <si>
    <t>Mitral valve repair</t>
  </si>
  <si>
    <t>Mitral valve replacement</t>
  </si>
  <si>
    <t>Pericardial effusion/tamponade</t>
  </si>
  <si>
    <t>Pericardiectomy (total/subtotal)</t>
  </si>
  <si>
    <t>Pulmonary valve surgery</t>
  </si>
  <si>
    <t>Thrombectomy (with general anesthesia)</t>
  </si>
  <si>
    <t>Thrombectomy (without general anesthesia)</t>
  </si>
  <si>
    <t>Tricuspid valve surgery</t>
  </si>
  <si>
    <t xml:space="preserve">Tumor removal, intracardiac  </t>
  </si>
  <si>
    <t>Vascular surgery, other</t>
  </si>
  <si>
    <t>Vena cava clipping</t>
  </si>
  <si>
    <t>Vena cava filter insertion</t>
  </si>
  <si>
    <t>Ventricular Septal Defect (VSD) Repair</t>
  </si>
  <si>
    <t>Genitourinary (GENITOURIN)</t>
  </si>
  <si>
    <t>Genitourinary medical, other</t>
  </si>
  <si>
    <t>Hemorrhage, postpartum (female only)</t>
  </si>
  <si>
    <t>Hepato-renal syndrome</t>
  </si>
  <si>
    <t>Pre-eclampsia/eclampsia (female only)</t>
  </si>
  <si>
    <t>Renal bleeding</t>
  </si>
  <si>
    <t>Renal failure, acute</t>
  </si>
  <si>
    <t>Renal infection/abscess</t>
  </si>
  <si>
    <t>Renal neoplasm, cancer</t>
  </si>
  <si>
    <t>Renal obstruction</t>
  </si>
  <si>
    <t>Bladder repair for perforation/rupture</t>
  </si>
  <si>
    <t>Cesarean section</t>
  </si>
  <si>
    <t xml:space="preserve">Cyst, ruptured ovarian </t>
  </si>
  <si>
    <t>Cystectomy (other reasons)</t>
  </si>
  <si>
    <t>Cystectomy for neoplasm</t>
  </si>
  <si>
    <t>Ectopic pregnancy (all)</t>
  </si>
  <si>
    <t>Exenteration, pelvic -male</t>
  </si>
  <si>
    <t>Exenteration, pelvic-female</t>
  </si>
  <si>
    <t>Genitourinary surgery, other</t>
  </si>
  <si>
    <t>Hysterectomy for cancer with or without lymph node dissection</t>
  </si>
  <si>
    <t>Hysterectomy for other benign neoplasm/fibroids</t>
  </si>
  <si>
    <t>Lymph node dissection, pelvic or retroperitoneal(female)</t>
  </si>
  <si>
    <t>Lymph node dissection, pelvic or retroperitoneal(male)</t>
  </si>
  <si>
    <t>Mastectomy (all)</t>
  </si>
  <si>
    <t>Nephrectomy (other reasons)</t>
  </si>
  <si>
    <t>Nephrectomy for neoplasm</t>
  </si>
  <si>
    <t>Obstruction due to neoplasm ,surgery for; (with or without ileal-conduit)</t>
  </si>
  <si>
    <t>Obstruction due to nephrolithiasis, surgery for (with or without ileal-conduit)</t>
  </si>
  <si>
    <t>Obstruction/other, surgery for (with or without ileal-conduit)</t>
  </si>
  <si>
    <t>Oophorectomy with/without salpingectomy with/without lymph node dissection</t>
  </si>
  <si>
    <t>Orchiectomy with/without pelvic lymph node dissection</t>
  </si>
  <si>
    <t>Pelvic relaxation (cystocele, rectocele, etc.)</t>
  </si>
  <si>
    <t>Prostatectomy, suprapubic; for benign prostatic hypertrophy</t>
  </si>
  <si>
    <t>Prostatectomy, suprapubic; for cancer</t>
  </si>
  <si>
    <t>TURP, transurethral prostate resection for benign prostatic hypertrophy</t>
  </si>
  <si>
    <t>TURP, transurethral prostate resection for cancer</t>
  </si>
  <si>
    <t>Gastrointestinal (GI)</t>
  </si>
  <si>
    <t>Alcohol withdrawal</t>
  </si>
  <si>
    <t>Bleeding, GI from esophageal varices/portal hpertension</t>
  </si>
  <si>
    <t>Bleeding, GI-location unknown</t>
  </si>
  <si>
    <t>Bleeding, lower GI</t>
  </si>
  <si>
    <t xml:space="preserve">Bleeding, upper GI </t>
  </si>
  <si>
    <t xml:space="preserve">Cancer, colon/rectal </t>
  </si>
  <si>
    <t xml:space="preserve">Cancer, esophageal </t>
  </si>
  <si>
    <t>Cancer, other GI</t>
  </si>
  <si>
    <t>Cancer, pancreatic</t>
  </si>
  <si>
    <t>Cancer, stomach</t>
  </si>
  <si>
    <t>Cholangitis</t>
  </si>
  <si>
    <t>Diverticular disease</t>
  </si>
  <si>
    <t>Encephalopathy, hepatic</t>
  </si>
  <si>
    <t xml:space="preserve">GI Abscess/cyst </t>
  </si>
  <si>
    <t>GI medical, other</t>
  </si>
  <si>
    <t xml:space="preserve">GI Obstruction </t>
  </si>
  <si>
    <t xml:space="preserve">GI Perforation/rupture </t>
  </si>
  <si>
    <t>GI Vascular insufficiency</t>
  </si>
  <si>
    <t xml:space="preserve">Hemorrhage, intra/retroperitoneal </t>
  </si>
  <si>
    <t>Hepatic failure, acute</t>
  </si>
  <si>
    <t>Inflammatory bowel disease</t>
  </si>
  <si>
    <t>Pancreatitis</t>
  </si>
  <si>
    <t>Peritonitis</t>
  </si>
  <si>
    <t xml:space="preserve">Ulcer disease, peptic </t>
  </si>
  <si>
    <t>Appendectomy</t>
  </si>
  <si>
    <t xml:space="preserve">Bleeding-lower GI, surgery for </t>
  </si>
  <si>
    <t>Bleeding-other GI, surgery for</t>
  </si>
  <si>
    <t>Bleeding-upper GI, surgery for</t>
  </si>
  <si>
    <t>Bleeding-variceal, surgery for  (excluding vascular shunting-see surgery for portosystemic shunt)</t>
  </si>
  <si>
    <t>Cancer-colon/rectal, surgery for (including abdominoperineal resections)</t>
  </si>
  <si>
    <t>Cancer-esophageal, surgery for (abdominal approach)</t>
  </si>
  <si>
    <t>Cancer-other GI tract, surgery for  (i.e. hepatoma, gallbladder etc.)</t>
  </si>
  <si>
    <t>Cancer-small intestinal, surgery for</t>
  </si>
  <si>
    <t>Cancer-stomach, surgery for</t>
  </si>
  <si>
    <t>CAPD catheter insertion</t>
  </si>
  <si>
    <t>Cholecystectomy/cholangitis, surgery for (gallbladder removal)</t>
  </si>
  <si>
    <t>Complications of previous GI surgery; surgery for (anastomotic leak, bleeding, abscess, infection, dehiscence, etc.)</t>
  </si>
  <si>
    <t>Diverticular disease, surgery for</t>
  </si>
  <si>
    <t>Esophageal surgery, other</t>
  </si>
  <si>
    <t>Fistula/abscess, surgery for (not inflammatory bowel disease)</t>
  </si>
  <si>
    <t>Gastrostomy</t>
  </si>
  <si>
    <t>GI Abscess/cyst-primary, surgery for  (for complications of GI surgery see below)</t>
  </si>
  <si>
    <t>GI Obstruction, surgery for  (including lysis of adhesions)</t>
  </si>
  <si>
    <t xml:space="preserve">GI Perforation/rupture, surgery for  </t>
  </si>
  <si>
    <t>GI surgery, other</t>
  </si>
  <si>
    <t>GI Vascular ischemia, surgery for (resection)</t>
  </si>
  <si>
    <t xml:space="preserve">Hernia-hiatal, esophageal surgery for </t>
  </si>
  <si>
    <t>Herniorrhaphy</t>
  </si>
  <si>
    <t xml:space="preserve">Inflammatory bowel disease, surgery for </t>
  </si>
  <si>
    <t xml:space="preserve">Obesity-morbid, surgery for </t>
  </si>
  <si>
    <t>Pancreatitis, surgery for</t>
  </si>
  <si>
    <t>Peritoneal lavage</t>
  </si>
  <si>
    <t>Peritonitis, surgery for</t>
  </si>
  <si>
    <t>Shunt, peritoneal-venous;surgery for</t>
  </si>
  <si>
    <t xml:space="preserve">Shunt-portosystemic, surgery for </t>
  </si>
  <si>
    <t>Splenectomy</t>
  </si>
  <si>
    <t xml:space="preserve">Whipple-surgery for pancreatic cancer </t>
  </si>
  <si>
    <t>Hematology (HEMATO)</t>
  </si>
  <si>
    <t>Anemia</t>
  </si>
  <si>
    <t>Blood transfusion reaction</t>
  </si>
  <si>
    <t>Coagulopathy</t>
  </si>
  <si>
    <t>Hematologic medical, other</t>
  </si>
  <si>
    <t xml:space="preserve">Leukemia, acute lymphocytic </t>
  </si>
  <si>
    <t xml:space="preserve">Leukemia, acute myelocytic </t>
  </si>
  <si>
    <t>Leukemia, chronic lymphocytic</t>
  </si>
  <si>
    <t>Leukemia, chronic myelocytic</t>
  </si>
  <si>
    <t>Leukemia, other</t>
  </si>
  <si>
    <t>Lymphoma, Hodgkins</t>
  </si>
  <si>
    <t xml:space="preserve">Lymphoma, non-Hodgkins </t>
  </si>
  <si>
    <t>Neutropenia</t>
  </si>
  <si>
    <t>Pancytopenia</t>
  </si>
  <si>
    <t>Sickle cell crisis</t>
  </si>
  <si>
    <t>Thrombocytopenia</t>
  </si>
  <si>
    <t>Hematologic surgery, other</t>
  </si>
  <si>
    <t>Lymphoma Hodgkins, surgery for (including staging)</t>
  </si>
  <si>
    <t>Lymphoma, non-Hodgkins; surgery for (including staging)</t>
  </si>
  <si>
    <t>Metabolic/Endocrine (METAB/ENDO)</t>
  </si>
  <si>
    <t>Acid-base electrolyte disturbance</t>
  </si>
  <si>
    <t>Addisons disease</t>
  </si>
  <si>
    <t>Adrenal neoplasm (including pheochromocytoma)</t>
  </si>
  <si>
    <t>Diabetic hyperglycemic hyperosmolar nonketotic coma (HHNC)</t>
  </si>
  <si>
    <t>Diabetic ketoacidosis</t>
  </si>
  <si>
    <t>Heat exhaustion/stroke</t>
  </si>
  <si>
    <t>Hyperthermia</t>
  </si>
  <si>
    <t>Hyperthyroid storm/crisis</t>
  </si>
  <si>
    <t>Hypoglycemia</t>
  </si>
  <si>
    <t>Hypothermia</t>
  </si>
  <si>
    <t>Hypothyroid/myxedema</t>
  </si>
  <si>
    <t>Metabolic/endocrine medical, other</t>
  </si>
  <si>
    <t>Thyroid neoplasm</t>
  </si>
  <si>
    <t>Adrenalectomy</t>
  </si>
  <si>
    <t>Metabolic/endocrine surgery, other</t>
  </si>
  <si>
    <t>Parathyroidectomy</t>
  </si>
  <si>
    <t>Thyroidectomy and parathyroidectomy</t>
  </si>
  <si>
    <t>Thyroidectomy</t>
  </si>
  <si>
    <t>Musculoskeletal/Skin (MUSKELSKIN)</t>
  </si>
  <si>
    <t>Arthritis, rheumatoid</t>
  </si>
  <si>
    <t>Arthritis, septic</t>
  </si>
  <si>
    <t>Cellulitis and localized soft tissue infections</t>
  </si>
  <si>
    <t>Connective tissue disease (mixed)</t>
  </si>
  <si>
    <t>Lupus, systemic</t>
  </si>
  <si>
    <t>Musculoskeletal medical, other</t>
  </si>
  <si>
    <t xml:space="preserve">Myositis, viral </t>
  </si>
  <si>
    <t>Rhabdomyolysis</t>
  </si>
  <si>
    <t>Scleroderma</t>
  </si>
  <si>
    <t>Vasculitis</t>
  </si>
  <si>
    <t>Amputation (non-traumatic)</t>
  </si>
  <si>
    <t>Cellulitis and localized soft tissue infections, surgery for</t>
  </si>
  <si>
    <t>Cosmetic surgery (all)</t>
  </si>
  <si>
    <t>Fracture-pathological, non-union, non-traumatic, for fractures due to trauma see Trauma</t>
  </si>
  <si>
    <t>Grafting, skin  (all)</t>
  </si>
  <si>
    <t xml:space="preserve">Hip replacement, total (non-traumatic)  </t>
  </si>
  <si>
    <t xml:space="preserve">Knee replacement, total (non-traumatic) </t>
  </si>
  <si>
    <t>Orthopedic surgery, other</t>
  </si>
  <si>
    <t>Skin surgery, other</t>
  </si>
  <si>
    <t>Neurologic (NEUROLOGIC)</t>
  </si>
  <si>
    <t>Abscess, neurologic</t>
  </si>
  <si>
    <t>Amyotrophic lateral sclerosis</t>
  </si>
  <si>
    <t>Coma/change in level of consciousness (for hepatic see GI, for diabetic see Endocrine, if related to cardiac arrest, see CV)</t>
  </si>
  <si>
    <t>CVA, cerebrovascular accident/stroke</t>
  </si>
  <si>
    <t>Drug withdrawal</t>
  </si>
  <si>
    <t>Encephalitis</t>
  </si>
  <si>
    <t>Encephalopathies (excluding hepatic)</t>
  </si>
  <si>
    <t>Guillian-Barre syndrome</t>
  </si>
  <si>
    <t xml:space="preserve">Hematoma, epidural </t>
  </si>
  <si>
    <t>Hematoma, subdural</t>
  </si>
  <si>
    <t xml:space="preserve">Hemorrhage/hematoma, intracranial </t>
  </si>
  <si>
    <t xml:space="preserve">Hydrocephalus, obstructive </t>
  </si>
  <si>
    <t>Meningitis</t>
  </si>
  <si>
    <t>Myasthenia gravis</t>
  </si>
  <si>
    <t>Neoplasm, neurologic</t>
  </si>
  <si>
    <t>Neurologic medical, other</t>
  </si>
  <si>
    <t>Neuromuscular medical, other</t>
  </si>
  <si>
    <t>Nontraumatic coma due to anoxia/ischemia</t>
  </si>
  <si>
    <t>Overdose, alcohols (bethanol, methanol, ethylene glycol)</t>
  </si>
  <si>
    <t>Overdose, analgesic (aspirin, acetaminophen)</t>
  </si>
  <si>
    <t>Overdose, antidepressants (cyclic, lithium)</t>
  </si>
  <si>
    <t>Overdose, other toxin, poison or drug</t>
  </si>
  <si>
    <t>Overdose, sedatives, hypnotics, antipsychotics, benzodiazepines</t>
  </si>
  <si>
    <t>Overdose, street drugs (opiates, cocaine, amphetamine)</t>
  </si>
  <si>
    <t>Poisoning, carbon monoxide, arsenic, cyanide</t>
  </si>
  <si>
    <t>Seizures (primary-no structural brain disease)</t>
  </si>
  <si>
    <t>Subarachnoid hemorrhage/arteriovenous malformation</t>
  </si>
  <si>
    <t>Subarachnoid hemorrhage/intracranial aneurysm</t>
  </si>
  <si>
    <t>Abscess/infection-cranial, surgery for</t>
  </si>
  <si>
    <t>Anastomosis, vascular</t>
  </si>
  <si>
    <t>Arteriovenous malformation, surgery for</t>
  </si>
  <si>
    <t xml:space="preserve">Biopsy, brain </t>
  </si>
  <si>
    <t>Burr hole placement</t>
  </si>
  <si>
    <t>Cerebrospinal fluid leak, surgery for</t>
  </si>
  <si>
    <t xml:space="preserve">Complications of previous spinal cord surgery, surgery for </t>
  </si>
  <si>
    <t xml:space="preserve">Cranial nerve, decompression/ligation </t>
  </si>
  <si>
    <t>Cranioplasty and complications from previous craniotomies</t>
  </si>
  <si>
    <t>Devices for spine fracture/dislocation</t>
  </si>
  <si>
    <t>Fusion-spinal/Harrington rods</t>
  </si>
  <si>
    <t xml:space="preserve">Hematoma, epidural, surgery for </t>
  </si>
  <si>
    <t>Hematoma, subdural, surgery for</t>
  </si>
  <si>
    <t xml:space="preserve">Hemorrhage/hematoma-intracranial, surgery for </t>
  </si>
  <si>
    <t>Laminectomy/spinal cord decompression (excluding malignancies)</t>
  </si>
  <si>
    <t>Neoplasm-cranial, surgery for (excluding transphenoidal)</t>
  </si>
  <si>
    <t>Neoplasm-spinal cord surgery or other related procedures</t>
  </si>
  <si>
    <t>Neurologic surgery, other</t>
  </si>
  <si>
    <t>Seizures-intractable, surgery for</t>
  </si>
  <si>
    <t>Shunts and revisions</t>
  </si>
  <si>
    <t>Spinal cord sugery, other</t>
  </si>
  <si>
    <t xml:space="preserve">Stereotactic procedure </t>
  </si>
  <si>
    <t xml:space="preserve">Subarachnoid hemorrhage/intracranial aneurysm, surgery for </t>
  </si>
  <si>
    <t>Sympathectomy</t>
  </si>
  <si>
    <t>Transphenoidal surgery</t>
  </si>
  <si>
    <t>Ventriculostomy</t>
  </si>
  <si>
    <t>Respiratory (RESPIRAT)</t>
  </si>
  <si>
    <t xml:space="preserve">Apnea, sleep </t>
  </si>
  <si>
    <t>ARDS-adult respiratory distress syndrome, non-cardiogenic pulmonary edema</t>
  </si>
  <si>
    <t>Arrest, respiratory  (without cardiac arrest)</t>
  </si>
  <si>
    <t>Asthma</t>
  </si>
  <si>
    <t>Atelectasis</t>
  </si>
  <si>
    <t xml:space="preserve">Cancer, laryngeal </t>
  </si>
  <si>
    <t>Cancer, lung</t>
  </si>
  <si>
    <t>Cancer, oral</t>
  </si>
  <si>
    <t>Cancer, tracheal</t>
  </si>
  <si>
    <t xml:space="preserve">Effusions, pleural </t>
  </si>
  <si>
    <t>Embolus, pulmonary</t>
  </si>
  <si>
    <t>COPD</t>
  </si>
  <si>
    <t>Emphysema/bronchitis</t>
  </si>
  <si>
    <t>Hemorrhage/hemoptysis, pulmonary</t>
  </si>
  <si>
    <t>Hemothorax</t>
  </si>
  <si>
    <t>Hypertension-pulmonary, primary/idiopathic</t>
  </si>
  <si>
    <t>Near drowning accident</t>
  </si>
  <si>
    <t>Obstruction-airway (i.e. acute epiglottitis, post-extubation edema, foreign body, etc.)</t>
  </si>
  <si>
    <t>Pneumonia, aspiration</t>
  </si>
  <si>
    <t>Pneumonia, bacterial</t>
  </si>
  <si>
    <t>Pneumonia, fungal</t>
  </si>
  <si>
    <t>Pneumonia, other</t>
  </si>
  <si>
    <t>Pneumonia, parasitic (i.e. Pneumocystis pneumonia)</t>
  </si>
  <si>
    <t>Pneumonia, viral</t>
  </si>
  <si>
    <t>Pneumothorax</t>
  </si>
  <si>
    <t>Respiratory- medical, other</t>
  </si>
  <si>
    <t>Restrictive lung disease (i.e. sarcoidosis, pulmonary fibrosis)</t>
  </si>
  <si>
    <t>Smoke inhalation</t>
  </si>
  <si>
    <t>Weaning from mechanical ventilation (transfer from other unit or hospital only)</t>
  </si>
  <si>
    <t>SRESTOTH</t>
  </si>
  <si>
    <t>Apnea-sleep; surgery for (i.e. UPPP -uvulopalatopharyngoplasty)</t>
  </si>
  <si>
    <t xml:space="preserve">Biopsy, open lung </t>
  </si>
  <si>
    <t>Bullectomy</t>
  </si>
  <si>
    <t xml:space="preserve">Cancer oral/sinus, surgery for </t>
  </si>
  <si>
    <t xml:space="preserve">Cancer-laryngeal/tracheal, surgery for </t>
  </si>
  <si>
    <t>Facial surgery (if related to trauma, see Trauma)</t>
  </si>
  <si>
    <t xml:space="preserve">Infection/abscess, other surgery for </t>
  </si>
  <si>
    <t>Respiratory surgery, other</t>
  </si>
  <si>
    <t>Thoracotomy for benign tumor (i.e. mediastinal chest wall mass, thymectomy</t>
  </si>
  <si>
    <t>Thoracotomy for bronchopleural fistula</t>
  </si>
  <si>
    <t>Thoracotomy for esophageal cancer</t>
  </si>
  <si>
    <t>Thoracotomy for lung cancer</t>
  </si>
  <si>
    <t>Thoracotomy for lung reduction</t>
  </si>
  <si>
    <t>Thoracotomy for other malignancy in chest</t>
  </si>
  <si>
    <t>Thoracotomy for other reasons</t>
  </si>
  <si>
    <t>Thoracotomy for pleural disease</t>
  </si>
  <si>
    <t>Thoracotomy for thoracic/respiratory infection</t>
  </si>
  <si>
    <t>Tracheostomy</t>
  </si>
  <si>
    <t>APACHE Disease</t>
  </si>
  <si>
    <t>Transplant (TRANSPLANT)</t>
  </si>
  <si>
    <t>Mapping</t>
  </si>
  <si>
    <t>Kidney transplant</t>
  </si>
  <si>
    <t>Liver transplant</t>
  </si>
  <si>
    <t>NON-PREDICTIVE</t>
  </si>
  <si>
    <t>ALL OTHER NON_OPERATIVE TRANSPLANTS</t>
  </si>
  <si>
    <t>ALL OTHER POST-OPERATIVE TRANSPLANTS</t>
  </si>
  <si>
    <t>Trauma (TRAUMA)</t>
  </si>
  <si>
    <t>Abdomen only trauma</t>
  </si>
  <si>
    <t>Abdomen/extremity trauma</t>
  </si>
  <si>
    <t>Abdomen/face trauma</t>
  </si>
  <si>
    <t>Abdomen/multiple trauma</t>
  </si>
  <si>
    <t>Abdomen/pelvis trauma</t>
  </si>
  <si>
    <t>Abdomen/spinal trauma</t>
  </si>
  <si>
    <t>Chest/abdomen trauma</t>
  </si>
  <si>
    <t>Chest/extremity trauma</t>
  </si>
  <si>
    <t>Chest/face trauma</t>
  </si>
  <si>
    <t>Chest/multiple trauma</t>
  </si>
  <si>
    <t>Chest/pelvis trauma</t>
  </si>
  <si>
    <t>Chest/spinal trauma</t>
  </si>
  <si>
    <t>Chest/thorax only trauma</t>
  </si>
  <si>
    <t>Extremity only trauma</t>
  </si>
  <si>
    <t>Extremity/face trauma</t>
  </si>
  <si>
    <t>Extremity/multiple trauma</t>
  </si>
  <si>
    <t>Face only trauma</t>
  </si>
  <si>
    <t>Face/multiple trauma</t>
  </si>
  <si>
    <t>Head (CNS) only trauma</t>
  </si>
  <si>
    <t>Head/abdomen trauma</t>
  </si>
  <si>
    <t>Head/chest trauma</t>
  </si>
  <si>
    <t>Head/extremity trauma</t>
  </si>
  <si>
    <t>Head/face trauma</t>
  </si>
  <si>
    <t>Head/multiple trauma</t>
  </si>
  <si>
    <t>Head/pelvis trauma</t>
  </si>
  <si>
    <t>Head/spinal trauma</t>
  </si>
  <si>
    <t>Pelvis/extremity trauma</t>
  </si>
  <si>
    <t>Pelvis/face trauma</t>
  </si>
  <si>
    <t>Pelvis/hip only trauma</t>
  </si>
  <si>
    <t>Pelvis/multiple trauma</t>
  </si>
  <si>
    <t>Pelvis/spinal trauma</t>
  </si>
  <si>
    <t>Spinal cord only trauma</t>
  </si>
  <si>
    <t>Spinal/extremity trauma</t>
  </si>
  <si>
    <t>Spinal/face trauma</t>
  </si>
  <si>
    <t>Spinal/multiple trauma</t>
  </si>
  <si>
    <t>Trauma medical, other</t>
  </si>
  <si>
    <t>Abdomen only trauma, surgery for</t>
  </si>
  <si>
    <t>Abdomen/extremity trauma, surgery for</t>
  </si>
  <si>
    <t>Abdomen/face trauma, surgery for</t>
  </si>
  <si>
    <t>Abdomen/multiple trauma, surgery for</t>
  </si>
  <si>
    <t>Abdomen/pelvis trauma, surgery for</t>
  </si>
  <si>
    <t>Abdomen/spinal trauma, surgery for</t>
  </si>
  <si>
    <t>Chest/abdomen trauma, surgery for</t>
  </si>
  <si>
    <t>Chest/extremity trauma, surgery for</t>
  </si>
  <si>
    <t xml:space="preserve">Chest/face trauma, surgery for </t>
  </si>
  <si>
    <t>Chest/multiple trauma, surgery for</t>
  </si>
  <si>
    <t xml:space="preserve">Chest/pelvis trauma, surgery for </t>
  </si>
  <si>
    <t>Chest/spinal trauma, surgery for</t>
  </si>
  <si>
    <t>Chest/thorax only trauma, surgery for</t>
  </si>
  <si>
    <t>Extremity only trauma, surgery for</t>
  </si>
  <si>
    <t xml:space="preserve">Extremity/face trauma, surgery for </t>
  </si>
  <si>
    <t xml:space="preserve">Extremity/multiple trauma, surgery for </t>
  </si>
  <si>
    <t>Face only trauma, surgery for</t>
  </si>
  <si>
    <t>Face/multiple trauma, surgery for</t>
  </si>
  <si>
    <t>Head (CNS) only trauma, surgery for</t>
  </si>
  <si>
    <t>Head/abdomen trauma, surgery for</t>
  </si>
  <si>
    <t>Head/chest trauma, surgery for</t>
  </si>
  <si>
    <t>Head/extremity trauma, surgery for</t>
  </si>
  <si>
    <t>Head/face trauma, surgery for</t>
  </si>
  <si>
    <t>Head/multiple trauma, surgery for</t>
  </si>
  <si>
    <t>Head/pelvis trauma, surgery for</t>
  </si>
  <si>
    <t>Head/spinal trauma, surgery for</t>
  </si>
  <si>
    <t>Pelvis/extremity trauma, surgery for</t>
  </si>
  <si>
    <t>Pelvis/face trauma, surgery for</t>
  </si>
  <si>
    <t>Pelvis/hip only trauma,surgery for</t>
  </si>
  <si>
    <t>Pelvis/multiple trauma, surgery for</t>
  </si>
  <si>
    <t>Pelvis/spinal trauma, surgery for</t>
  </si>
  <si>
    <t>Spinal cord only trauma, surgery for</t>
  </si>
  <si>
    <t>Spinal/extremity trauma, surgery for</t>
  </si>
  <si>
    <t>Spinal/face trauma, surgery for</t>
  </si>
  <si>
    <t xml:space="preserve">Spinal/multiple trauma, surgery for </t>
  </si>
  <si>
    <t>Trauma surgery, other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</si>
</sst>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00000000"/>
    <numFmt numFmtId="166" formatCode="0.000000000"/>
  </numFmts>
  <fonts count="26">
    <font>
      <sz val="10"/>
      <name val="Arial"/>
      <family val="0"/>
    </font>
    <font>
      <sz val="10"/>
      <name val="MS Sans Serif"/>
      <family val="0"/>
    </font>
    <font>
      <u val="single"/>
      <sz val="10"/>
      <color indexed="14"/>
      <name val="MS Sans Serif"/>
      <family val="0"/>
    </font>
    <font>
      <u val="single"/>
      <sz val="10"/>
      <color indexed="12"/>
      <name val="MS Sans Serif"/>
      <family val="0"/>
    </font>
    <font>
      <b/>
      <sz val="10"/>
      <name val="Arial"/>
      <family val="2"/>
    </font>
    <font>
      <b/>
      <sz val="10"/>
      <name val="MS Sans Serif"/>
      <family val="2"/>
    </font>
    <font>
      <sz val="10"/>
      <color indexed="12"/>
      <name val="Arial"/>
      <family val="2"/>
    </font>
    <font>
      <sz val="10"/>
      <color indexed="10"/>
      <name val="Arial"/>
      <family val="2"/>
    </font>
    <font>
      <i/>
      <sz val="10"/>
      <name val="Arial"/>
      <family val="2"/>
    </font>
    <font>
      <sz val="10"/>
      <color indexed="10"/>
      <name val="MS Sans Serif"/>
      <family val="0"/>
    </font>
    <font>
      <i/>
      <sz val="10"/>
      <name val="MS Sans Serif"/>
      <family val="2"/>
    </font>
    <font>
      <b/>
      <sz val="14"/>
      <name val="Arial"/>
      <family val="2"/>
    </font>
    <font>
      <sz val="14"/>
      <name val="Arial"/>
      <family val="2"/>
    </font>
    <font>
      <b/>
      <sz val="10"/>
      <color indexed="10"/>
      <name val="Arial"/>
      <family val="2"/>
    </font>
    <font>
      <sz val="8"/>
      <name val="Arial"/>
      <family val="0"/>
    </font>
    <font>
      <b/>
      <sz val="10"/>
      <color indexed="10"/>
      <name val="MS Sans Serif"/>
      <family val="2"/>
    </font>
    <font>
      <b/>
      <sz val="14"/>
      <color indexed="10"/>
      <name val="Arial"/>
      <family val="2"/>
    </font>
    <font>
      <b/>
      <sz val="12"/>
      <color indexed="10"/>
      <name val="Arial"/>
      <family val="2"/>
    </font>
    <font>
      <b/>
      <sz val="12"/>
      <color indexed="10"/>
      <name val="MS Sans Serif"/>
      <family val="0"/>
    </font>
    <font>
      <sz val="10"/>
      <color indexed="22"/>
      <name val="MS Sans Serif"/>
      <family val="2"/>
    </font>
    <font>
      <b/>
      <i/>
      <sz val="10"/>
      <color indexed="10"/>
      <name val="Arial"/>
      <family val="2"/>
    </font>
    <font>
      <b/>
      <i/>
      <sz val="10"/>
      <name val="Arial"/>
      <family val="2"/>
    </font>
    <font>
      <i/>
      <sz val="9"/>
      <name val="Arial"/>
      <family val="2"/>
    </font>
    <font>
      <sz val="9"/>
      <name val="Arial"/>
      <family val="2"/>
    </font>
    <font>
      <sz val="10"/>
      <name val="Times New Roman"/>
      <family val="1"/>
    </font>
    <font>
      <b/>
      <sz val="10"/>
      <color indexed="22"/>
      <name val="Arial"/>
      <family val="2"/>
    </font>
  </fonts>
  <fills count="18">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11"/>
        <bgColor indexed="64"/>
      </patternFill>
    </fill>
    <fill>
      <patternFill patternType="gray0625"/>
    </fill>
    <fill>
      <patternFill patternType="solid">
        <fgColor indexed="14"/>
        <bgColor indexed="64"/>
      </patternFill>
    </fill>
    <fill>
      <patternFill patternType="solid">
        <fgColor indexed="44"/>
        <bgColor indexed="64"/>
      </patternFill>
    </fill>
    <fill>
      <patternFill patternType="solid">
        <fgColor indexed="48"/>
        <bgColor indexed="64"/>
      </patternFill>
    </fill>
    <fill>
      <patternFill patternType="solid">
        <fgColor indexed="40"/>
        <bgColor indexed="64"/>
      </patternFill>
    </fill>
    <fill>
      <patternFill patternType="gray125">
        <bgColor indexed="9"/>
      </patternFill>
    </fill>
    <fill>
      <patternFill patternType="solid">
        <fgColor indexed="65"/>
        <bgColor indexed="64"/>
      </patternFill>
    </fill>
  </fills>
  <borders count="27">
    <border>
      <left/>
      <right/>
      <top/>
      <bottom/>
      <diagonal/>
    </border>
    <border>
      <left style="medium"/>
      <right style="medium"/>
      <top style="medium"/>
      <bottom style="medium"/>
    </border>
    <border>
      <left style="thick"/>
      <right style="thick"/>
      <top style="thick"/>
      <bottom style="thick"/>
    </border>
    <border>
      <left style="thick"/>
      <right style="thick"/>
      <top style="thick"/>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ck"/>
    </border>
    <border>
      <left>
        <color indexed="63"/>
      </left>
      <right style="thin"/>
      <top style="thick"/>
      <bottom>
        <color indexed="63"/>
      </bottom>
    </border>
    <border>
      <left>
        <color indexed="63"/>
      </left>
      <right style="thin"/>
      <top>
        <color indexed="63"/>
      </top>
      <bottom style="medium"/>
    </border>
    <border>
      <left style="thin"/>
      <right style="thin"/>
      <top style="thick"/>
      <bottom>
        <color indexed="63"/>
      </bottom>
    </border>
    <border>
      <left style="thin"/>
      <right style="thin"/>
      <top>
        <color indexed="63"/>
      </top>
      <bottom style="thick"/>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292">
    <xf numFmtId="0" fontId="0" fillId="0" borderId="0" xfId="0" applyAlignment="1">
      <alignment/>
    </xf>
    <xf numFmtId="0" fontId="4" fillId="0" borderId="0" xfId="21" applyFont="1" applyProtection="1">
      <alignment/>
      <protection/>
    </xf>
    <xf numFmtId="0" fontId="1" fillId="0" borderId="0" xfId="21" applyProtection="1">
      <alignment/>
      <protection/>
    </xf>
    <xf numFmtId="0" fontId="1" fillId="0" borderId="0" xfId="21" applyFill="1" applyProtection="1">
      <alignment/>
      <protection/>
    </xf>
    <xf numFmtId="0" fontId="1" fillId="0" borderId="0" xfId="21">
      <alignment/>
      <protection/>
    </xf>
    <xf numFmtId="0" fontId="0" fillId="0" borderId="0" xfId="21" applyFont="1" applyProtection="1">
      <alignment/>
      <protection/>
    </xf>
    <xf numFmtId="0" fontId="0" fillId="0" borderId="0" xfId="21" applyFont="1" applyFill="1" applyProtection="1">
      <alignment/>
      <protection/>
    </xf>
    <xf numFmtId="0" fontId="1" fillId="2" borderId="0" xfId="21" applyFill="1" applyProtection="1">
      <alignment/>
      <protection/>
    </xf>
    <xf numFmtId="0" fontId="7" fillId="0" borderId="0" xfId="21" applyFont="1" applyProtection="1">
      <alignment/>
      <protection/>
    </xf>
    <xf numFmtId="0" fontId="1" fillId="0" borderId="0" xfId="21" applyFill="1" applyAlignment="1" applyProtection="1">
      <alignment wrapText="1"/>
      <protection/>
    </xf>
    <xf numFmtId="0" fontId="1" fillId="3" borderId="0" xfId="21" applyFill="1" applyProtection="1">
      <alignment/>
      <protection/>
    </xf>
    <xf numFmtId="0" fontId="8" fillId="3" borderId="0" xfId="21" applyFont="1" applyFill="1" applyProtection="1">
      <alignment/>
      <protection/>
    </xf>
    <xf numFmtId="0" fontId="1" fillId="4" borderId="0" xfId="21" applyFill="1" applyProtection="1">
      <alignment/>
      <protection/>
    </xf>
    <xf numFmtId="0" fontId="8" fillId="4" borderId="0" xfId="21" applyFont="1" applyFill="1" applyProtection="1">
      <alignment/>
      <protection/>
    </xf>
    <xf numFmtId="0" fontId="0" fillId="4" borderId="0" xfId="21" applyFont="1" applyFill="1" applyProtection="1">
      <alignment/>
      <protection/>
    </xf>
    <xf numFmtId="0" fontId="1" fillId="5" borderId="0" xfId="21" applyFill="1" applyProtection="1">
      <alignment/>
      <protection/>
    </xf>
    <xf numFmtId="0" fontId="8" fillId="5" borderId="0" xfId="21" applyFont="1" applyFill="1" applyProtection="1">
      <alignment/>
      <protection/>
    </xf>
    <xf numFmtId="0" fontId="1" fillId="5" borderId="0" xfId="21" applyFill="1" applyAlignment="1" applyProtection="1">
      <alignment wrapText="1"/>
      <protection/>
    </xf>
    <xf numFmtId="0" fontId="0" fillId="6" borderId="0" xfId="21" applyFont="1" applyFill="1" applyProtection="1">
      <alignment/>
      <protection/>
    </xf>
    <xf numFmtId="0" fontId="0" fillId="7" borderId="0" xfId="21" applyFont="1" applyFill="1" applyProtection="1">
      <alignment/>
      <protection/>
    </xf>
    <xf numFmtId="0" fontId="1" fillId="7" borderId="0" xfId="21" applyFill="1" applyAlignment="1" applyProtection="1">
      <alignment wrapText="1"/>
      <protection/>
    </xf>
    <xf numFmtId="0" fontId="1" fillId="7" borderId="0" xfId="21" applyFill="1" applyProtection="1">
      <alignment/>
      <protection/>
    </xf>
    <xf numFmtId="0" fontId="1" fillId="8" borderId="0" xfId="21" applyFill="1" applyProtection="1">
      <alignment/>
      <protection/>
    </xf>
    <xf numFmtId="0" fontId="1" fillId="2" borderId="0" xfId="21" applyFill="1" applyAlignment="1" applyProtection="1">
      <alignment wrapText="1"/>
      <protection/>
    </xf>
    <xf numFmtId="0" fontId="1" fillId="9" borderId="0" xfId="21" applyFill="1" applyProtection="1">
      <alignment/>
      <protection/>
    </xf>
    <xf numFmtId="0" fontId="10" fillId="9" borderId="0" xfId="21" applyFont="1" applyFill="1" applyBorder="1" applyAlignment="1" applyProtection="1">
      <alignment wrapText="1"/>
      <protection/>
    </xf>
    <xf numFmtId="0" fontId="8" fillId="9" borderId="0" xfId="21" applyFont="1" applyFill="1" applyAlignment="1" applyProtection="1">
      <alignment wrapText="1"/>
      <protection/>
    </xf>
    <xf numFmtId="0" fontId="12" fillId="0" borderId="0" xfId="21" applyFont="1" applyProtection="1">
      <alignment/>
      <protection/>
    </xf>
    <xf numFmtId="164" fontId="11" fillId="0" borderId="0" xfId="21" applyNumberFormat="1" applyFont="1" applyProtection="1">
      <alignment/>
      <protection/>
    </xf>
    <xf numFmtId="0" fontId="7" fillId="0" borderId="0" xfId="21" applyFont="1">
      <alignment/>
      <protection/>
    </xf>
    <xf numFmtId="0" fontId="5" fillId="0" borderId="0" xfId="21" applyFont="1" applyProtection="1">
      <alignment/>
      <protection/>
    </xf>
    <xf numFmtId="0" fontId="13" fillId="0" borderId="0" xfId="21" applyFont="1" applyProtection="1">
      <alignment/>
      <protection/>
    </xf>
    <xf numFmtId="0" fontId="15" fillId="0" borderId="0" xfId="0" applyFont="1" applyAlignment="1">
      <alignment/>
    </xf>
    <xf numFmtId="0" fontId="4" fillId="0" borderId="0" xfId="0" applyFont="1" applyAlignment="1" applyProtection="1">
      <alignment/>
      <protection/>
    </xf>
    <xf numFmtId="0" fontId="0" fillId="0" borderId="0" xfId="0" applyFont="1" applyAlignment="1" applyProtection="1">
      <alignment/>
      <protection/>
    </xf>
    <xf numFmtId="0" fontId="5" fillId="0" borderId="0" xfId="0" applyNumberFormat="1" applyFont="1" applyAlignment="1" quotePrefix="1">
      <alignment/>
    </xf>
    <xf numFmtId="0" fontId="0" fillId="2" borderId="0" xfId="0" applyFill="1" applyAlignment="1" applyProtection="1">
      <alignment/>
      <protection/>
    </xf>
    <xf numFmtId="0" fontId="6" fillId="2" borderId="1" xfId="0" applyFont="1" applyFill="1" applyBorder="1" applyAlignment="1" applyProtection="1">
      <alignment/>
      <protection locked="0"/>
    </xf>
    <xf numFmtId="0" fontId="0" fillId="0" borderId="0" xfId="0" applyFont="1" applyFill="1" applyAlignment="1" applyProtection="1">
      <alignment/>
      <protection/>
    </xf>
    <xf numFmtId="0" fontId="6" fillId="2" borderId="0" xfId="0"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wrapText="1"/>
      <protection/>
    </xf>
    <xf numFmtId="0" fontId="0" fillId="0" borderId="0" xfId="0" applyAlignment="1" applyProtection="1">
      <alignment/>
      <protection/>
    </xf>
    <xf numFmtId="0" fontId="0" fillId="3" borderId="0" xfId="0" applyFill="1" applyAlignment="1" applyProtection="1">
      <alignment/>
      <protection/>
    </xf>
    <xf numFmtId="0" fontId="6" fillId="3" borderId="2" xfId="0" applyFont="1" applyFill="1" applyBorder="1" applyAlignment="1" applyProtection="1">
      <alignment/>
      <protection locked="0"/>
    </xf>
    <xf numFmtId="0" fontId="8" fillId="3" borderId="0" xfId="0" applyFont="1" applyFill="1" applyAlignment="1" applyProtection="1">
      <alignment/>
      <protection/>
    </xf>
    <xf numFmtId="0" fontId="0" fillId="4" borderId="0" xfId="0" applyFill="1" applyAlignment="1" applyProtection="1">
      <alignment/>
      <protection/>
    </xf>
    <xf numFmtId="0" fontId="6" fillId="4" borderId="2" xfId="0" applyFont="1" applyFill="1" applyBorder="1" applyAlignment="1" applyProtection="1">
      <alignment/>
      <protection locked="0"/>
    </xf>
    <xf numFmtId="0" fontId="0" fillId="4" borderId="0" xfId="0" applyFill="1" applyBorder="1" applyAlignment="1" applyProtection="1">
      <alignment/>
      <protection/>
    </xf>
    <xf numFmtId="0" fontId="8" fillId="4" borderId="0" xfId="0" applyFont="1" applyFill="1" applyAlignment="1" applyProtection="1">
      <alignment/>
      <protection/>
    </xf>
    <xf numFmtId="0" fontId="0" fillId="4" borderId="0" xfId="0" applyFont="1" applyFill="1" applyAlignment="1" applyProtection="1">
      <alignment/>
      <protection/>
    </xf>
    <xf numFmtId="0" fontId="0" fillId="0" borderId="0" xfId="0" applyFill="1" applyBorder="1" applyAlignment="1" applyProtection="1">
      <alignment/>
      <protection/>
    </xf>
    <xf numFmtId="0" fontId="0" fillId="5" borderId="0" xfId="0" applyFill="1" applyAlignment="1" applyProtection="1">
      <alignment/>
      <protection/>
    </xf>
    <xf numFmtId="0" fontId="6" fillId="5" borderId="2" xfId="0" applyFont="1" applyFill="1" applyBorder="1" applyAlignment="1" applyProtection="1">
      <alignment/>
      <protection locked="0"/>
    </xf>
    <xf numFmtId="0" fontId="8" fillId="5" borderId="0" xfId="0" applyFont="1" applyFill="1" applyAlignment="1" applyProtection="1">
      <alignment/>
      <protection/>
    </xf>
    <xf numFmtId="0" fontId="0" fillId="5" borderId="0" xfId="0" applyFill="1" applyAlignment="1" applyProtection="1">
      <alignment wrapText="1"/>
      <protection/>
    </xf>
    <xf numFmtId="0" fontId="6" fillId="0" borderId="0" xfId="0" applyFont="1" applyFill="1" applyBorder="1" applyAlignment="1" applyProtection="1">
      <alignment/>
      <protection locked="0"/>
    </xf>
    <xf numFmtId="0" fontId="0" fillId="10" borderId="0" xfId="0" applyFill="1" applyAlignment="1" applyProtection="1">
      <alignment/>
      <protection/>
    </xf>
    <xf numFmtId="0" fontId="0" fillId="10" borderId="0" xfId="0" applyFill="1" applyBorder="1" applyAlignment="1" applyProtection="1">
      <alignment/>
      <protection/>
    </xf>
    <xf numFmtId="0" fontId="6" fillId="10" borderId="1" xfId="0" applyFont="1" applyFill="1" applyBorder="1" applyAlignment="1" applyProtection="1">
      <alignment/>
      <protection locked="0"/>
    </xf>
    <xf numFmtId="0" fontId="0" fillId="0" borderId="0" xfId="0" applyNumberFormat="1" applyFill="1" applyAlignment="1" applyProtection="1">
      <alignment/>
      <protection/>
    </xf>
    <xf numFmtId="165" fontId="0" fillId="0" borderId="0" xfId="0" applyNumberFormat="1" applyFill="1" applyAlignment="1" applyProtection="1">
      <alignment/>
      <protection/>
    </xf>
    <xf numFmtId="166" fontId="0" fillId="0" borderId="0" xfId="0" applyNumberFormat="1" applyFill="1" applyAlignment="1" applyProtection="1">
      <alignment/>
      <protection/>
    </xf>
    <xf numFmtId="0" fontId="0" fillId="6" borderId="0" xfId="0" applyFont="1" applyFill="1" applyAlignment="1" applyProtection="1">
      <alignment/>
      <protection/>
    </xf>
    <xf numFmtId="0" fontId="0" fillId="6" borderId="2" xfId="0" applyFont="1" applyFill="1" applyBorder="1" applyAlignment="1" applyProtection="1">
      <alignment/>
      <protection locked="0"/>
    </xf>
    <xf numFmtId="0" fontId="0" fillId="7" borderId="0" xfId="0" applyFont="1" applyFill="1" applyAlignment="1" applyProtection="1">
      <alignment/>
      <protection/>
    </xf>
    <xf numFmtId="0" fontId="0" fillId="7" borderId="0" xfId="0" applyFill="1" applyAlignment="1" applyProtection="1">
      <alignment wrapText="1"/>
      <protection/>
    </xf>
    <xf numFmtId="0" fontId="6" fillId="7" borderId="2" xfId="0" applyFont="1" applyFill="1" applyBorder="1" applyAlignment="1" applyProtection="1">
      <alignment/>
      <protection locked="0"/>
    </xf>
    <xf numFmtId="0" fontId="0" fillId="7" borderId="0" xfId="0" applyFill="1" applyAlignment="1" applyProtection="1">
      <alignment/>
      <protection/>
    </xf>
    <xf numFmtId="0" fontId="0" fillId="8" borderId="0" xfId="0" applyFill="1" applyAlignment="1" applyProtection="1">
      <alignment/>
      <protection/>
    </xf>
    <xf numFmtId="0" fontId="6" fillId="8" borderId="2" xfId="0" applyFont="1" applyFill="1" applyBorder="1" applyAlignment="1" applyProtection="1">
      <alignment/>
      <protection locked="0"/>
    </xf>
    <xf numFmtId="0" fontId="6" fillId="8" borderId="3" xfId="0" applyFont="1" applyFill="1" applyBorder="1" applyAlignment="1" applyProtection="1">
      <alignment/>
      <protection locked="0"/>
    </xf>
    <xf numFmtId="0" fontId="0" fillId="0" borderId="0" xfId="0" applyNumberFormat="1" applyFont="1" applyAlignment="1" applyProtection="1">
      <alignment/>
      <protection/>
    </xf>
    <xf numFmtId="0" fontId="0" fillId="0" borderId="0" xfId="0" applyNumberFormat="1" applyAlignment="1" applyProtection="1">
      <alignment/>
      <protection/>
    </xf>
    <xf numFmtId="0" fontId="0" fillId="9" borderId="0" xfId="0" applyFill="1" applyAlignment="1" applyProtection="1">
      <alignment/>
      <protection/>
    </xf>
    <xf numFmtId="0" fontId="0" fillId="9" borderId="1" xfId="0" applyFill="1" applyBorder="1" applyAlignment="1" applyProtection="1">
      <alignment/>
      <protection/>
    </xf>
    <xf numFmtId="0" fontId="10" fillId="9" borderId="0" xfId="0" applyFont="1" applyFill="1" applyBorder="1" applyAlignment="1" applyProtection="1">
      <alignment wrapText="1"/>
      <protection/>
    </xf>
    <xf numFmtId="0" fontId="0" fillId="9" borderId="0" xfId="0" applyFill="1" applyAlignment="1" applyProtection="1">
      <alignment wrapText="1"/>
      <protection/>
    </xf>
    <xf numFmtId="0" fontId="8" fillId="9" borderId="0" xfId="0" applyFont="1" applyFill="1" applyAlignment="1" applyProtection="1">
      <alignment wrapText="1"/>
      <protection/>
    </xf>
    <xf numFmtId="0" fontId="16" fillId="0" borderId="0" xfId="0" applyFont="1" applyAlignment="1" applyProtection="1">
      <alignment/>
      <protection/>
    </xf>
    <xf numFmtId="0" fontId="7" fillId="0" borderId="0" xfId="0" applyFont="1" applyAlignment="1" applyProtection="1">
      <alignment/>
      <protection/>
    </xf>
    <xf numFmtId="0" fontId="1" fillId="0" borderId="0" xfId="21" applyFont="1" applyFill="1" applyProtection="1">
      <alignment/>
      <protection/>
    </xf>
    <xf numFmtId="0" fontId="1" fillId="0" borderId="0" xfId="21" applyFont="1">
      <alignment/>
      <protection/>
    </xf>
    <xf numFmtId="0" fontId="1" fillId="0" borderId="0" xfId="21" applyFont="1" applyProtection="1">
      <alignment/>
      <protection/>
    </xf>
    <xf numFmtId="10" fontId="1" fillId="0" borderId="0" xfId="21" applyNumberFormat="1" applyFont="1" applyProtection="1">
      <alignment/>
      <protection/>
    </xf>
    <xf numFmtId="0" fontId="0" fillId="0" borderId="0" xfId="0" applyFont="1" applyAlignment="1">
      <alignment/>
    </xf>
    <xf numFmtId="0" fontId="1" fillId="4" borderId="0" xfId="21" applyFill="1" applyBorder="1" applyProtection="1">
      <alignment/>
      <protection/>
    </xf>
    <xf numFmtId="0" fontId="16" fillId="0" borderId="0" xfId="21" applyFont="1" applyProtection="1">
      <alignment/>
      <protection/>
    </xf>
    <xf numFmtId="0" fontId="9" fillId="0" borderId="0" xfId="21" applyFont="1" applyProtection="1">
      <alignment/>
      <protection/>
    </xf>
    <xf numFmtId="10" fontId="16" fillId="0" borderId="0" xfId="21" applyNumberFormat="1" applyFont="1" applyProtection="1">
      <alignment/>
      <protection/>
    </xf>
    <xf numFmtId="0" fontId="5" fillId="0" borderId="0" xfId="0" applyFont="1" applyAlignment="1">
      <alignment/>
    </xf>
    <xf numFmtId="0" fontId="5" fillId="0" borderId="0" xfId="0" applyNumberFormat="1" applyFont="1" applyFill="1" applyAlignment="1" applyProtection="1">
      <alignment/>
      <protection/>
    </xf>
    <xf numFmtId="0" fontId="5" fillId="0" borderId="0" xfId="0" applyNumberFormat="1" applyFont="1" applyAlignment="1" applyProtection="1" quotePrefix="1">
      <alignment/>
      <protection/>
    </xf>
    <xf numFmtId="0" fontId="5" fillId="0" borderId="0" xfId="0" applyNumberFormat="1" applyFont="1" applyFill="1" applyAlignment="1" applyProtection="1" quotePrefix="1">
      <alignment/>
      <protection/>
    </xf>
    <xf numFmtId="0" fontId="1" fillId="4" borderId="0" xfId="0" applyFont="1" applyFill="1" applyAlignment="1" applyProtection="1">
      <alignment/>
      <protection/>
    </xf>
    <xf numFmtId="0" fontId="6" fillId="0" borderId="0" xfId="0" applyFont="1" applyFill="1" applyBorder="1" applyAlignment="1" applyProtection="1">
      <alignment/>
      <protection/>
    </xf>
    <xf numFmtId="0" fontId="1" fillId="7" borderId="0" xfId="0" applyNumberFormat="1" applyFont="1" applyFill="1" applyAlignment="1" applyProtection="1">
      <alignment/>
      <protection/>
    </xf>
    <xf numFmtId="0" fontId="5" fillId="8" borderId="0" xfId="0" applyNumberFormat="1" applyFont="1" applyFill="1" applyAlignment="1" applyProtection="1" quotePrefix="1">
      <alignment/>
      <protection/>
    </xf>
    <xf numFmtId="0" fontId="7" fillId="8" borderId="0" xfId="0" applyFont="1" applyFill="1" applyAlignment="1" applyProtection="1">
      <alignment/>
      <protection/>
    </xf>
    <xf numFmtId="0" fontId="0" fillId="0" borderId="0" xfId="0" applyBorder="1" applyAlignment="1" applyProtection="1">
      <alignment/>
      <protection/>
    </xf>
    <xf numFmtId="0" fontId="5" fillId="5" borderId="0" xfId="0" applyNumberFormat="1" applyFont="1" applyFill="1" applyBorder="1" applyAlignment="1" applyProtection="1">
      <alignment/>
      <protection/>
    </xf>
    <xf numFmtId="2" fontId="16" fillId="0" borderId="0" xfId="0" applyNumberFormat="1" applyFont="1" applyAlignment="1" applyProtection="1">
      <alignment/>
      <protection/>
    </xf>
    <xf numFmtId="0" fontId="9" fillId="0" borderId="0" xfId="0" applyFont="1" applyAlignment="1" applyProtection="1">
      <alignment/>
      <protection/>
    </xf>
    <xf numFmtId="0" fontId="0" fillId="0" borderId="0" xfId="0" applyFill="1" applyAlignment="1" applyProtection="1">
      <alignment/>
      <protection locked="0"/>
    </xf>
    <xf numFmtId="0" fontId="6" fillId="4" borderId="0" xfId="0" applyFont="1" applyFill="1" applyBorder="1" applyAlignment="1" applyProtection="1">
      <alignment/>
      <protection locked="0"/>
    </xf>
    <xf numFmtId="0" fontId="0" fillId="4" borderId="1" xfId="0" applyFill="1" applyBorder="1" applyAlignment="1" applyProtection="1">
      <alignment/>
      <protection locked="0"/>
    </xf>
    <xf numFmtId="0" fontId="0" fillId="9" borderId="1" xfId="0" applyFill="1" applyBorder="1" applyAlignment="1" applyProtection="1">
      <alignment/>
      <protection locked="0"/>
    </xf>
    <xf numFmtId="0" fontId="0" fillId="9" borderId="0" xfId="0" applyFill="1" applyBorder="1" applyAlignment="1" applyProtection="1">
      <alignment/>
      <protection/>
    </xf>
    <xf numFmtId="0" fontId="6" fillId="9" borderId="1" xfId="0" applyFont="1" applyFill="1" applyBorder="1" applyAlignment="1" applyProtection="1">
      <alignment/>
      <protection locked="0"/>
    </xf>
    <xf numFmtId="0" fontId="5" fillId="0" borderId="0" xfId="21" applyNumberFormat="1" applyFont="1" applyProtection="1" quotePrefix="1">
      <alignment/>
      <protection/>
    </xf>
    <xf numFmtId="0" fontId="1" fillId="0" borderId="0" xfId="0" applyFont="1" applyAlignment="1" applyProtection="1">
      <alignment/>
      <protection/>
    </xf>
    <xf numFmtId="0" fontId="5" fillId="0" borderId="0" xfId="21" applyNumberFormat="1" applyFont="1" applyFill="1" applyProtection="1" quotePrefix="1">
      <alignment/>
      <protection/>
    </xf>
    <xf numFmtId="0" fontId="1" fillId="7" borderId="0" xfId="21" applyNumberFormat="1" applyFont="1" applyFill="1" applyProtection="1">
      <alignment/>
      <protection/>
    </xf>
    <xf numFmtId="0" fontId="5" fillId="8" borderId="0" xfId="21" applyNumberFormat="1" applyFont="1" applyFill="1" applyProtection="1" quotePrefix="1">
      <alignment/>
      <protection/>
    </xf>
    <xf numFmtId="0" fontId="1" fillId="4" borderId="0" xfId="21" applyFont="1" applyFill="1" applyProtection="1">
      <alignment/>
      <protection/>
    </xf>
    <xf numFmtId="0" fontId="6" fillId="4" borderId="1" xfId="0" applyFont="1" applyFill="1" applyBorder="1" applyAlignment="1" applyProtection="1">
      <alignment/>
      <protection locked="0"/>
    </xf>
    <xf numFmtId="0" fontId="6" fillId="5" borderId="1" xfId="0" applyFont="1" applyFill="1" applyBorder="1" applyAlignment="1" applyProtection="1">
      <alignment/>
      <protection locked="0"/>
    </xf>
    <xf numFmtId="0" fontId="0" fillId="2" borderId="1" xfId="0" applyFill="1" applyBorder="1" applyAlignment="1" applyProtection="1">
      <alignment/>
      <protection locked="0"/>
    </xf>
    <xf numFmtId="0" fontId="1" fillId="0" borderId="1" xfId="21" applyFill="1" applyBorder="1" applyProtection="1">
      <alignment/>
      <protection/>
    </xf>
    <xf numFmtId="0" fontId="17" fillId="0" borderId="0" xfId="0" applyFont="1" applyFill="1" applyAlignment="1" applyProtection="1">
      <alignment/>
      <protection/>
    </xf>
    <xf numFmtId="0" fontId="0" fillId="0" borderId="0" xfId="0" applyAlignment="1" applyProtection="1">
      <alignment/>
      <protection locked="0"/>
    </xf>
    <xf numFmtId="0" fontId="18" fillId="0" borderId="0" xfId="21" applyFont="1" applyProtection="1">
      <alignment/>
      <protection/>
    </xf>
    <xf numFmtId="0" fontId="18" fillId="0" borderId="0" xfId="21" applyFont="1" applyFill="1" applyProtection="1">
      <alignment/>
      <protection/>
    </xf>
    <xf numFmtId="0" fontId="17" fillId="0" borderId="0" xfId="0" applyFont="1" applyFill="1" applyAlignment="1" applyProtection="1">
      <alignment/>
      <protection/>
    </xf>
    <xf numFmtId="0" fontId="17" fillId="0" borderId="0" xfId="0" applyFont="1" applyAlignment="1" applyProtection="1">
      <alignment/>
      <protection/>
    </xf>
    <xf numFmtId="0" fontId="17" fillId="0" borderId="0" xfId="0" applyFont="1" applyAlignment="1">
      <alignment/>
    </xf>
    <xf numFmtId="0" fontId="17" fillId="0" borderId="0" xfId="0" applyFont="1" applyFill="1" applyBorder="1" applyAlignment="1" applyProtection="1">
      <alignment/>
      <protection/>
    </xf>
    <xf numFmtId="0" fontId="17" fillId="0" borderId="0" xfId="0" applyFont="1" applyBorder="1" applyAlignment="1" applyProtection="1">
      <alignment/>
      <protection/>
    </xf>
    <xf numFmtId="0" fontId="1" fillId="0" borderId="0" xfId="21" applyFont="1" applyFill="1" applyProtection="1">
      <alignment/>
      <protection/>
    </xf>
    <xf numFmtId="0" fontId="1" fillId="0" borderId="0" xfId="21" applyFont="1" applyProtection="1">
      <alignment/>
      <protection/>
    </xf>
    <xf numFmtId="0" fontId="17" fillId="0" borderId="0" xfId="0" applyFont="1" applyAlignment="1" applyProtection="1">
      <alignment/>
      <protection/>
    </xf>
    <xf numFmtId="0" fontId="0" fillId="0" borderId="0" xfId="0" applyFont="1" applyFill="1" applyBorder="1" applyAlignment="1" applyProtection="1">
      <alignment/>
      <protection/>
    </xf>
    <xf numFmtId="0" fontId="17" fillId="0" borderId="0" xfId="0" applyFont="1" applyFill="1" applyBorder="1" applyAlignment="1" applyProtection="1">
      <alignment/>
      <protection locked="0"/>
    </xf>
    <xf numFmtId="0" fontId="17" fillId="0" borderId="0" xfId="0" applyFont="1" applyAlignment="1">
      <alignment/>
    </xf>
    <xf numFmtId="0" fontId="7" fillId="0" borderId="0" xfId="0" applyFont="1" applyFill="1" applyAlignment="1" applyProtection="1">
      <alignment/>
      <protection/>
    </xf>
    <xf numFmtId="0" fontId="18" fillId="0" borderId="0" xfId="0" applyNumberFormat="1" applyFont="1" applyFill="1" applyAlignment="1" applyProtection="1" quotePrefix="1">
      <alignment/>
      <protection/>
    </xf>
    <xf numFmtId="0" fontId="17" fillId="0" borderId="0" xfId="0" applyFont="1" applyBorder="1" applyAlignment="1" applyProtection="1">
      <alignment/>
      <protection/>
    </xf>
    <xf numFmtId="0" fontId="6" fillId="2" borderId="2" xfId="0" applyFont="1" applyFill="1" applyBorder="1" applyAlignment="1" applyProtection="1">
      <alignment/>
      <protection locked="0"/>
    </xf>
    <xf numFmtId="0" fontId="8" fillId="3" borderId="0" xfId="0" applyFont="1" applyFill="1" applyBorder="1" applyAlignment="1" applyProtection="1">
      <alignment/>
      <protection/>
    </xf>
    <xf numFmtId="0" fontId="19" fillId="11" borderId="4" xfId="0" applyFont="1" applyFill="1" applyBorder="1" applyAlignment="1" applyProtection="1">
      <alignment/>
      <protection/>
    </xf>
    <xf numFmtId="0" fontId="19" fillId="11" borderId="0" xfId="0" applyFont="1" applyFill="1" applyBorder="1" applyAlignment="1" applyProtection="1">
      <alignment/>
      <protection/>
    </xf>
    <xf numFmtId="0" fontId="19" fillId="11" borderId="5" xfId="0" applyFont="1" applyFill="1" applyBorder="1" applyAlignment="1" applyProtection="1">
      <alignment/>
      <protection/>
    </xf>
    <xf numFmtId="0" fontId="19" fillId="11" borderId="6" xfId="0" applyFont="1" applyFill="1" applyBorder="1" applyAlignment="1" applyProtection="1">
      <alignment/>
      <protection/>
    </xf>
    <xf numFmtId="0" fontId="19" fillId="11" borderId="7" xfId="0" applyFont="1" applyFill="1" applyBorder="1" applyAlignment="1" applyProtection="1">
      <alignment/>
      <protection/>
    </xf>
    <xf numFmtId="0" fontId="19" fillId="11" borderId="8" xfId="0" applyFont="1" applyFill="1" applyBorder="1" applyAlignment="1" applyProtection="1">
      <alignment/>
      <protection/>
    </xf>
    <xf numFmtId="0" fontId="0" fillId="11" borderId="9" xfId="0" applyFill="1" applyBorder="1" applyAlignment="1" applyProtection="1">
      <alignment/>
      <protection/>
    </xf>
    <xf numFmtId="0" fontId="1" fillId="11" borderId="9" xfId="0" applyFont="1" applyFill="1" applyBorder="1" applyAlignment="1" applyProtection="1">
      <alignment/>
      <protection/>
    </xf>
    <xf numFmtId="0" fontId="0" fillId="11" borderId="10" xfId="0" applyFill="1" applyBorder="1" applyAlignment="1" applyProtection="1">
      <alignment/>
      <protection/>
    </xf>
    <xf numFmtId="0" fontId="0" fillId="11" borderId="7" xfId="0" applyFill="1" applyBorder="1" applyAlignment="1" applyProtection="1">
      <alignment/>
      <protection/>
    </xf>
    <xf numFmtId="0" fontId="1" fillId="11" borderId="7" xfId="0" applyFont="1" applyFill="1" applyBorder="1" applyAlignment="1" applyProtection="1">
      <alignment/>
      <protection/>
    </xf>
    <xf numFmtId="0" fontId="0" fillId="11" borderId="8" xfId="0" applyFill="1" applyBorder="1" applyAlignment="1" applyProtection="1">
      <alignment/>
      <protection/>
    </xf>
    <xf numFmtId="0" fontId="0" fillId="6" borderId="0" xfId="0" applyFill="1" applyAlignment="1" applyProtection="1">
      <alignment/>
      <protection/>
    </xf>
    <xf numFmtId="0" fontId="0" fillId="6" borderId="0" xfId="0" applyFill="1" applyAlignment="1" applyProtection="1">
      <alignment wrapText="1"/>
      <protection/>
    </xf>
    <xf numFmtId="0" fontId="0" fillId="6" borderId="2" xfId="0" applyFill="1" applyBorder="1" applyAlignment="1" applyProtection="1">
      <alignment/>
      <protection locked="0"/>
    </xf>
    <xf numFmtId="0" fontId="4" fillId="0" borderId="0" xfId="0" applyFont="1" applyAlignment="1" applyProtection="1">
      <alignment/>
      <protection locked="0"/>
    </xf>
    <xf numFmtId="0" fontId="4" fillId="8" borderId="0" xfId="0" applyFont="1" applyFill="1" applyAlignment="1" applyProtection="1">
      <alignment/>
      <protection/>
    </xf>
    <xf numFmtId="0" fontId="8" fillId="0" borderId="0" xfId="0" applyFont="1" applyFill="1" applyAlignment="1" applyProtection="1">
      <alignment/>
      <protection/>
    </xf>
    <xf numFmtId="0" fontId="11" fillId="0" borderId="0" xfId="0" applyFont="1" applyAlignment="1" applyProtection="1">
      <alignment/>
      <protection/>
    </xf>
    <xf numFmtId="10" fontId="11" fillId="0" borderId="0" xfId="0" applyNumberFormat="1" applyFont="1" applyAlignment="1" applyProtection="1">
      <alignment/>
      <protection/>
    </xf>
    <xf numFmtId="0" fontId="13" fillId="0" borderId="0" xfId="0" applyFont="1" applyAlignment="1">
      <alignment/>
    </xf>
    <xf numFmtId="11" fontId="4" fillId="0" borderId="0" xfId="0" applyNumberFormat="1" applyFont="1" applyAlignment="1" applyProtection="1">
      <alignment/>
      <protection/>
    </xf>
    <xf numFmtId="0" fontId="4" fillId="0" borderId="0" xfId="0" applyFont="1" applyAlignment="1">
      <alignment/>
    </xf>
    <xf numFmtId="0" fontId="8" fillId="0" borderId="0" xfId="0" applyFont="1" applyFill="1" applyBorder="1" applyAlignment="1" applyProtection="1">
      <alignment/>
      <protection/>
    </xf>
    <xf numFmtId="0" fontId="0" fillId="3" borderId="1" xfId="0" applyFont="1" applyFill="1" applyBorder="1" applyAlignment="1" applyProtection="1">
      <alignment/>
      <protection/>
    </xf>
    <xf numFmtId="0" fontId="0" fillId="0" borderId="1" xfId="0" applyFill="1" applyBorder="1" applyAlignment="1" applyProtection="1">
      <alignment/>
      <protection/>
    </xf>
    <xf numFmtId="0" fontId="0" fillId="12" borderId="0" xfId="0" applyFill="1" applyAlignment="1" applyProtection="1">
      <alignment/>
      <protection/>
    </xf>
    <xf numFmtId="0" fontId="1" fillId="12" borderId="0" xfId="0" applyFont="1" applyFill="1" applyAlignment="1" applyProtection="1">
      <alignment/>
      <protection/>
    </xf>
    <xf numFmtId="0" fontId="1" fillId="5" borderId="0" xfId="0" applyFont="1" applyFill="1" applyAlignment="1" applyProtection="1">
      <alignment/>
      <protection/>
    </xf>
    <xf numFmtId="0" fontId="4" fillId="0" borderId="0" xfId="0" applyFont="1" applyFill="1" applyAlignment="1" applyProtection="1">
      <alignment/>
      <protection/>
    </xf>
    <xf numFmtId="2" fontId="11" fillId="0" borderId="0" xfId="0" applyNumberFormat="1" applyFont="1" applyAlignment="1" applyProtection="1">
      <alignment/>
      <protection/>
    </xf>
    <xf numFmtId="0" fontId="4" fillId="3" borderId="0" xfId="0" applyFont="1" applyFill="1" applyAlignment="1" applyProtection="1">
      <alignment/>
      <protection/>
    </xf>
    <xf numFmtId="0" fontId="1" fillId="9" borderId="0" xfId="21" applyFont="1" applyFill="1" applyAlignment="1" applyProtection="1">
      <alignment wrapText="1"/>
      <protection/>
    </xf>
    <xf numFmtId="0" fontId="1" fillId="9" borderId="0" xfId="21" applyFont="1" applyFill="1" applyProtection="1">
      <alignment/>
      <protection/>
    </xf>
    <xf numFmtId="0" fontId="0" fillId="5" borderId="1" xfId="0" applyFill="1" applyBorder="1" applyAlignment="1" applyProtection="1">
      <alignment/>
      <protection locked="0"/>
    </xf>
    <xf numFmtId="0" fontId="0" fillId="12" borderId="1" xfId="0" applyFill="1" applyBorder="1" applyAlignment="1" applyProtection="1">
      <alignment/>
      <protection locked="0"/>
    </xf>
    <xf numFmtId="0" fontId="0" fillId="0" borderId="0" xfId="0"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4" fillId="0" borderId="0" xfId="0" applyFont="1" applyAlignment="1">
      <alignment wrapText="1"/>
    </xf>
    <xf numFmtId="0" fontId="0" fillId="0" borderId="11" xfId="0" applyFill="1" applyBorder="1" applyAlignment="1">
      <alignment wrapText="1"/>
    </xf>
    <xf numFmtId="0" fontId="0" fillId="0" borderId="13" xfId="0" applyFill="1" applyBorder="1" applyAlignment="1">
      <alignment wrapText="1"/>
    </xf>
    <xf numFmtId="0" fontId="11" fillId="0" borderId="0" xfId="0" applyFont="1" applyAlignment="1">
      <alignment/>
    </xf>
    <xf numFmtId="0" fontId="12" fillId="0" borderId="0" xfId="0" applyNumberFormat="1" applyFont="1" applyAlignment="1">
      <alignment/>
    </xf>
    <xf numFmtId="0" fontId="12" fillId="0" borderId="0" xfId="0" applyFont="1" applyAlignment="1">
      <alignment/>
    </xf>
    <xf numFmtId="0" fontId="0" fillId="0" borderId="0" xfId="0" applyNumberFormat="1" applyAlignment="1">
      <alignment/>
    </xf>
    <xf numFmtId="0" fontId="0" fillId="0" borderId="0" xfId="0" applyNumberFormat="1" applyAlignment="1">
      <alignment horizontal="right"/>
    </xf>
    <xf numFmtId="0" fontId="4" fillId="13" borderId="0" xfId="0" applyFont="1" applyFill="1" applyAlignment="1">
      <alignment/>
    </xf>
    <xf numFmtId="0" fontId="0" fillId="13" borderId="0" xfId="0" applyFill="1" applyAlignment="1">
      <alignment/>
    </xf>
    <xf numFmtId="0" fontId="0" fillId="13" borderId="1" xfId="0" applyFill="1" applyBorder="1" applyAlignment="1" applyProtection="1">
      <alignment/>
      <protection locked="0"/>
    </xf>
    <xf numFmtId="0" fontId="8" fillId="0" borderId="0" xfId="0" applyFont="1" applyAlignment="1">
      <alignment/>
    </xf>
    <xf numFmtId="0" fontId="0" fillId="0" borderId="0" xfId="0" applyNumberFormat="1" applyAlignment="1" applyProtection="1">
      <alignment horizontal="right"/>
      <protection/>
    </xf>
    <xf numFmtId="16" fontId="0" fillId="0" borderId="0" xfId="0" applyNumberFormat="1" applyAlignment="1">
      <alignment/>
    </xf>
    <xf numFmtId="49" fontId="0" fillId="0" borderId="0" xfId="0" applyNumberFormat="1" applyAlignment="1">
      <alignment horizontal="right"/>
    </xf>
    <xf numFmtId="0" fontId="13" fillId="0" borderId="0" xfId="0" applyFont="1" applyAlignment="1">
      <alignment horizontal="center"/>
    </xf>
    <xf numFmtId="0" fontId="0" fillId="0" borderId="0" xfId="0" applyFill="1" applyAlignment="1">
      <alignment/>
    </xf>
    <xf numFmtId="0" fontId="11" fillId="13" borderId="0" xfId="0" applyFont="1" applyFill="1" applyAlignment="1">
      <alignment/>
    </xf>
    <xf numFmtId="0" fontId="0" fillId="14" borderId="1" xfId="0" applyFill="1" applyBorder="1" applyAlignment="1">
      <alignment/>
    </xf>
    <xf numFmtId="0" fontId="0" fillId="5" borderId="14" xfId="0" applyFill="1" applyBorder="1" applyAlignment="1">
      <alignment horizontal="center"/>
    </xf>
    <xf numFmtId="0" fontId="0" fillId="13" borderId="14" xfId="0" applyNumberFormat="1" applyFill="1" applyBorder="1" applyAlignment="1">
      <alignment horizontal="right"/>
    </xf>
    <xf numFmtId="0" fontId="0" fillId="0" borderId="9"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0" xfId="0" applyFill="1" applyBorder="1" applyAlignment="1">
      <alignment horizontal="center"/>
    </xf>
    <xf numFmtId="0" fontId="0" fillId="0" borderId="5" xfId="0" applyFill="1" applyBorder="1" applyAlignment="1">
      <alignment horizontal="center"/>
    </xf>
    <xf numFmtId="0" fontId="0" fillId="0" borderId="15" xfId="0" applyBorder="1" applyAlignment="1">
      <alignment/>
    </xf>
    <xf numFmtId="0" fontId="0" fillId="0" borderId="0" xfId="0" applyBorder="1" applyAlignment="1">
      <alignment/>
    </xf>
    <xf numFmtId="0" fontId="0" fillId="13" borderId="16" xfId="0" applyNumberFormat="1" applyFill="1" applyBorder="1" applyAlignment="1">
      <alignment horizontal="right"/>
    </xf>
    <xf numFmtId="0" fontId="0" fillId="0" borderId="7" xfId="0" applyBorder="1" applyAlignment="1">
      <alignment/>
    </xf>
    <xf numFmtId="0" fontId="0" fillId="0" borderId="17" xfId="0" applyBorder="1" applyAlignment="1">
      <alignment horizontal="center"/>
    </xf>
    <xf numFmtId="0" fontId="0" fillId="0" borderId="18" xfId="0"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21" fillId="0" borderId="0" xfId="0" applyFont="1" applyAlignment="1">
      <alignment/>
    </xf>
    <xf numFmtId="0" fontId="0" fillId="5" borderId="14" xfId="0" applyNumberFormat="1" applyFill="1" applyBorder="1" applyAlignment="1">
      <alignment/>
    </xf>
    <xf numFmtId="0" fontId="0" fillId="13" borderId="14" xfId="0" applyNumberFormat="1" applyFill="1" applyBorder="1" applyAlignment="1">
      <alignment/>
    </xf>
    <xf numFmtId="0" fontId="22" fillId="0" borderId="0" xfId="0" applyFont="1" applyFill="1" applyBorder="1" applyAlignment="1">
      <alignment wrapText="1"/>
    </xf>
    <xf numFmtId="0" fontId="14" fillId="13" borderId="14" xfId="0" applyNumberFormat="1" applyFont="1" applyFill="1" applyBorder="1" applyAlignment="1">
      <alignment wrapText="1"/>
    </xf>
    <xf numFmtId="0" fontId="23" fillId="13" borderId="14" xfId="0" applyNumberFormat="1" applyFont="1" applyFill="1" applyBorder="1" applyAlignment="1">
      <alignment wrapText="1"/>
    </xf>
    <xf numFmtId="0" fontId="8" fillId="0" borderId="0" xfId="0" applyFont="1" applyAlignment="1">
      <alignment horizontal="center"/>
    </xf>
    <xf numFmtId="0" fontId="4" fillId="13" borderId="16" xfId="0" applyFont="1" applyFill="1" applyBorder="1" applyAlignment="1">
      <alignment/>
    </xf>
    <xf numFmtId="0" fontId="4" fillId="13" borderId="19" xfId="0" applyFont="1" applyFill="1" applyBorder="1" applyAlignment="1">
      <alignment/>
    </xf>
    <xf numFmtId="0" fontId="4" fillId="13" borderId="20" xfId="0" applyFont="1" applyFill="1" applyBorder="1" applyAlignment="1">
      <alignment/>
    </xf>
    <xf numFmtId="0" fontId="4" fillId="0" borderId="0" xfId="0" applyFont="1" applyBorder="1" applyAlignment="1">
      <alignment/>
    </xf>
    <xf numFmtId="0" fontId="4" fillId="15" borderId="14" xfId="0" applyFont="1" applyFill="1" applyBorder="1" applyAlignment="1" applyProtection="1">
      <alignment/>
      <protection locked="0"/>
    </xf>
    <xf numFmtId="0" fontId="4" fillId="15" borderId="1" xfId="0" applyFont="1" applyFill="1" applyBorder="1" applyAlignment="1">
      <alignment/>
    </xf>
    <xf numFmtId="0" fontId="8" fillId="3" borderId="0" xfId="0" applyFont="1" applyFill="1" applyAlignment="1">
      <alignment wrapText="1"/>
    </xf>
    <xf numFmtId="0" fontId="8" fillId="3" borderId="0" xfId="0" applyFont="1" applyFill="1" applyAlignment="1">
      <alignment/>
    </xf>
    <xf numFmtId="0" fontId="1" fillId="3" borderId="0" xfId="21" applyFont="1" applyFill="1" applyProtection="1">
      <alignment/>
      <protection/>
    </xf>
    <xf numFmtId="0" fontId="4" fillId="16" borderId="21" xfId="0" applyFont="1" applyFill="1" applyBorder="1" applyAlignment="1">
      <alignment horizontal="center" vertical="top" wrapText="1"/>
    </xf>
    <xf numFmtId="0" fontId="0" fillId="0" borderId="0" xfId="0" applyFont="1" applyAlignment="1">
      <alignment/>
    </xf>
    <xf numFmtId="0" fontId="4" fillId="16" borderId="10" xfId="0" applyFont="1" applyFill="1" applyBorder="1" applyAlignment="1">
      <alignment horizontal="center" vertical="top" wrapText="1"/>
    </xf>
    <xf numFmtId="0" fontId="4" fillId="16" borderId="5" xfId="0" applyFont="1" applyFill="1" applyBorder="1" applyAlignment="1">
      <alignment horizontal="center" vertical="top" wrapText="1"/>
    </xf>
    <xf numFmtId="0" fontId="4" fillId="16" borderId="22" xfId="0" applyFont="1" applyFill="1" applyBorder="1" applyAlignment="1">
      <alignment horizontal="center" vertical="top" wrapText="1"/>
    </xf>
    <xf numFmtId="0" fontId="24" fillId="16" borderId="21" xfId="0" applyFont="1" applyFill="1" applyBorder="1" applyAlignment="1">
      <alignment horizontal="center" vertical="top" wrapText="1"/>
    </xf>
    <xf numFmtId="0" fontId="0" fillId="0" borderId="17" xfId="0" applyFont="1" applyFill="1" applyBorder="1" applyAlignment="1">
      <alignment vertical="top" wrapText="1"/>
    </xf>
    <xf numFmtId="0" fontId="0" fillId="0" borderId="5" xfId="0" applyFont="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vertical="top" wrapText="1"/>
    </xf>
    <xf numFmtId="0" fontId="4" fillId="1" borderId="5" xfId="0" applyFont="1" applyFill="1" applyBorder="1" applyAlignment="1">
      <alignment horizontal="center" vertical="top" wrapText="1"/>
    </xf>
    <xf numFmtId="0" fontId="4" fillId="1" borderId="23" xfId="0" applyFont="1" applyFill="1" applyBorder="1" applyAlignment="1">
      <alignment horizontal="center" vertical="top" wrapText="1"/>
    </xf>
    <xf numFmtId="0" fontId="4" fillId="0" borderId="0" xfId="0" applyFont="1" applyAlignment="1">
      <alignment wrapText="1"/>
    </xf>
    <xf numFmtId="0" fontId="4" fillId="0" borderId="0" xfId="0" applyFont="1" applyAlignment="1">
      <alignment/>
    </xf>
    <xf numFmtId="0" fontId="0" fillId="0" borderId="15"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0" fillId="0" borderId="20" xfId="0" applyBorder="1" applyAlignment="1">
      <alignment horizontal="center"/>
    </xf>
    <xf numFmtId="0" fontId="8" fillId="0" borderId="0" xfId="0" applyFont="1" applyAlignment="1">
      <alignment wrapText="1"/>
    </xf>
    <xf numFmtId="0" fontId="0" fillId="0" borderId="0" xfId="0" applyAlignment="1">
      <alignment wrapText="1"/>
    </xf>
    <xf numFmtId="0" fontId="0" fillId="5" borderId="15" xfId="0" applyFill="1" applyBorder="1" applyAlignment="1">
      <alignment horizontal="center" wrapText="1"/>
    </xf>
    <xf numFmtId="0" fontId="0" fillId="5" borderId="10" xfId="0" applyFill="1" applyBorder="1" applyAlignment="1">
      <alignment horizontal="center" wrapText="1"/>
    </xf>
    <xf numFmtId="0" fontId="0" fillId="5" borderId="6" xfId="0" applyFill="1" applyBorder="1" applyAlignment="1">
      <alignment horizontal="center" wrapText="1"/>
    </xf>
    <xf numFmtId="0" fontId="0" fillId="5" borderId="8" xfId="0" applyFill="1" applyBorder="1" applyAlignment="1">
      <alignment horizontal="center" wrapText="1"/>
    </xf>
    <xf numFmtId="0" fontId="0" fillId="5" borderId="15" xfId="0" applyFill="1" applyBorder="1" applyAlignment="1">
      <alignment horizontal="center"/>
    </xf>
    <xf numFmtId="0" fontId="0" fillId="5" borderId="10" xfId="0" applyFill="1" applyBorder="1" applyAlignment="1">
      <alignment horizontal="center"/>
    </xf>
    <xf numFmtId="0" fontId="0" fillId="5" borderId="6" xfId="0" applyFill="1" applyBorder="1" applyAlignment="1">
      <alignment horizontal="center"/>
    </xf>
    <xf numFmtId="0" fontId="0" fillId="5" borderId="8" xfId="0" applyFill="1" applyBorder="1" applyAlignment="1">
      <alignment horizontal="center"/>
    </xf>
    <xf numFmtId="0" fontId="0" fillId="6" borderId="16" xfId="0" applyFill="1" applyBorder="1" applyAlignment="1">
      <alignment horizontal="center"/>
    </xf>
    <xf numFmtId="0" fontId="0" fillId="6" borderId="20" xfId="0" applyFill="1" applyBorder="1" applyAlignment="1">
      <alignment horizontal="center"/>
    </xf>
    <xf numFmtId="0" fontId="0" fillId="6" borderId="19" xfId="0" applyFill="1" applyBorder="1" applyAlignment="1">
      <alignment horizontal="center"/>
    </xf>
    <xf numFmtId="0" fontId="0" fillId="0" borderId="16" xfId="0" applyFill="1" applyBorder="1" applyAlignment="1">
      <alignment horizontal="center"/>
    </xf>
    <xf numFmtId="0" fontId="0" fillId="0" borderId="20" xfId="0" applyFill="1" applyBorder="1" applyAlignment="1">
      <alignment horizontal="center"/>
    </xf>
    <xf numFmtId="0" fontId="0" fillId="0" borderId="19" xfId="0" applyBorder="1" applyAlignment="1">
      <alignment horizontal="center"/>
    </xf>
    <xf numFmtId="0" fontId="4" fillId="16" borderId="24" xfId="0" applyFont="1" applyFill="1" applyBorder="1" applyAlignment="1">
      <alignment horizontal="center" vertical="top" wrapText="1"/>
    </xf>
    <xf numFmtId="0" fontId="4" fillId="16" borderId="25" xfId="0" applyFont="1" applyFill="1" applyBorder="1" applyAlignment="1">
      <alignment horizontal="center" vertical="top" wrapText="1"/>
    </xf>
    <xf numFmtId="0" fontId="4" fillId="1" borderId="26" xfId="0" applyFont="1" applyFill="1" applyBorder="1" applyAlignment="1">
      <alignment horizontal="center" vertical="top" wrapText="1"/>
    </xf>
    <xf numFmtId="0" fontId="4" fillId="1" borderId="17" xfId="0" applyFont="1" applyFill="1" applyBorder="1" applyAlignment="1">
      <alignment horizontal="center" vertical="top" wrapText="1"/>
    </xf>
    <xf numFmtId="0" fontId="4" fillId="1" borderId="25" xfId="0" applyFont="1" applyFill="1" applyBorder="1" applyAlignment="1">
      <alignment horizontal="center" vertical="top" wrapText="1"/>
    </xf>
    <xf numFmtId="0" fontId="4" fillId="1" borderId="26" xfId="0" applyFont="1" applyFill="1" applyBorder="1" applyAlignment="1">
      <alignment vertical="top" wrapText="1"/>
    </xf>
    <xf numFmtId="0" fontId="4" fillId="1" borderId="25" xfId="0" applyFont="1" applyFill="1" applyBorder="1" applyAlignment="1">
      <alignment vertical="top" wrapText="1"/>
    </xf>
    <xf numFmtId="0" fontId="4" fillId="0" borderId="26" xfId="0" applyFont="1" applyFill="1" applyBorder="1" applyAlignment="1">
      <alignment vertical="top" wrapText="1"/>
    </xf>
    <xf numFmtId="0" fontId="4" fillId="0" borderId="25" xfId="0" applyFont="1" applyFill="1" applyBorder="1" applyAlignment="1">
      <alignment vertical="top" wrapText="1"/>
    </xf>
    <xf numFmtId="0" fontId="4" fillId="1" borderId="24" xfId="0" applyFont="1" applyFill="1" applyBorder="1" applyAlignment="1">
      <alignment horizontal="center" vertical="top" wrapText="1"/>
    </xf>
    <xf numFmtId="0" fontId="4" fillId="0" borderId="26" xfId="0" applyFont="1" applyFill="1" applyBorder="1" applyAlignment="1">
      <alignment horizontal="center" vertical="top" wrapText="1"/>
    </xf>
    <xf numFmtId="0" fontId="4" fillId="0" borderId="25" xfId="0" applyFont="1" applyFill="1" applyBorder="1" applyAlignment="1">
      <alignment horizontal="center" vertical="top" wrapText="1"/>
    </xf>
    <xf numFmtId="0" fontId="13" fillId="17" borderId="15" xfId="0" applyFont="1" applyFill="1" applyBorder="1" applyAlignment="1" applyProtection="1">
      <alignment/>
      <protection/>
    </xf>
    <xf numFmtId="0" fontId="13" fillId="17" borderId="9" xfId="0" applyFont="1" applyFill="1" applyBorder="1" applyAlignment="1" applyProtection="1">
      <alignment/>
      <protection/>
    </xf>
    <xf numFmtId="0" fontId="13" fillId="17" borderId="10" xfId="0" applyFont="1" applyFill="1" applyBorder="1" applyAlignment="1" applyProtection="1">
      <alignment/>
      <protection/>
    </xf>
    <xf numFmtId="0" fontId="20" fillId="17" borderId="15" xfId="0" applyFont="1" applyFill="1" applyBorder="1" applyAlignment="1" applyProtection="1">
      <alignment/>
      <protection/>
    </xf>
    <xf numFmtId="0" fontId="20" fillId="17" borderId="6" xfId="0" applyFont="1" applyFill="1" applyBorder="1" applyAlignment="1" applyProtection="1">
      <alignment/>
      <protection/>
    </xf>
    <xf numFmtId="0" fontId="25" fillId="0" borderId="0" xfId="0" applyFont="1" applyAlignment="1" applyProtection="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8"/>
  <sheetViews>
    <sheetView tabSelected="1" workbookViewId="0" topLeftCell="A1">
      <selection activeCell="B6" sqref="B6"/>
    </sheetView>
  </sheetViews>
  <sheetFormatPr defaultColWidth="9.140625" defaultRowHeight="12.75"/>
  <cols>
    <col min="1" max="1" width="43.8515625" style="0" customWidth="1"/>
    <col min="2" max="2" width="39.28125" style="0" customWidth="1"/>
  </cols>
  <sheetData>
    <row r="1" spans="1:2" ht="13.5" thickBot="1">
      <c r="A1" s="161" t="s">
        <v>271</v>
      </c>
      <c r="B1" s="175"/>
    </row>
    <row r="2" spans="1:2" ht="63.75">
      <c r="A2" s="161" t="s">
        <v>262</v>
      </c>
      <c r="B2" s="176" t="s">
        <v>263</v>
      </c>
    </row>
    <row r="3" ht="25.5">
      <c r="B3" s="177" t="s">
        <v>264</v>
      </c>
    </row>
    <row r="4" ht="63.75">
      <c r="B4" s="177" t="s">
        <v>265</v>
      </c>
    </row>
    <row r="5" ht="38.25">
      <c r="B5" s="177" t="s">
        <v>266</v>
      </c>
    </row>
    <row r="6" ht="77.25" thickBot="1">
      <c r="B6" s="178" t="s">
        <v>267</v>
      </c>
    </row>
    <row r="7" ht="13.5" thickBot="1">
      <c r="B7" s="175"/>
    </row>
    <row r="8" spans="1:2" ht="89.25">
      <c r="A8" s="161" t="s">
        <v>268</v>
      </c>
      <c r="B8" s="176" t="s">
        <v>272</v>
      </c>
    </row>
    <row r="9" ht="38.25">
      <c r="B9" s="177" t="s">
        <v>269</v>
      </c>
    </row>
    <row r="10" ht="26.25" thickBot="1">
      <c r="B10" s="178" t="s">
        <v>270</v>
      </c>
    </row>
    <row r="11" ht="13.5" thickBot="1">
      <c r="B11" s="175"/>
    </row>
    <row r="12" spans="1:2" ht="49.5" customHeight="1" thickBot="1">
      <c r="A12" s="179" t="s">
        <v>275</v>
      </c>
      <c r="B12" s="180" t="s">
        <v>277</v>
      </c>
    </row>
    <row r="13" ht="25.5">
      <c r="B13" s="176" t="s">
        <v>273</v>
      </c>
    </row>
    <row r="14" ht="76.5">
      <c r="B14" s="177" t="s">
        <v>276</v>
      </c>
    </row>
    <row r="15" ht="39" thickBot="1">
      <c r="B15" s="178" t="s">
        <v>274</v>
      </c>
    </row>
    <row r="16" ht="13.5" thickBot="1">
      <c r="B16" s="175"/>
    </row>
    <row r="17" spans="1:2" ht="38.25">
      <c r="A17" s="161" t="s">
        <v>278</v>
      </c>
      <c r="B17" s="176" t="s">
        <v>279</v>
      </c>
    </row>
    <row r="18" ht="26.25" thickBot="1">
      <c r="B18" s="181" t="s">
        <v>280</v>
      </c>
    </row>
  </sheetData>
  <sheetProtection password="C77E" sheet="1" objects="1" scenarios="1"/>
  <printOptions/>
  <pageMargins left="0.75" right="0.75" top="1.25" bottom="1" header="0.5" footer="0.5"/>
  <pageSetup horizontalDpi="600" verticalDpi="600" orientation="landscape" r:id="rId1"/>
  <headerFooter alignWithMargins="0">
    <oddHeader>&amp;LRev. 001
Eff. Date: June 17, 2005
Owner: Critical Outcomes
&amp;CAPACHE IV Calculations
31TRGEXT000013&amp;RTab 1, p. &amp;P of &amp;N
Reviewed by: Fern Malila
Approved by: Kim Hlobik</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K150"/>
  <sheetViews>
    <sheetView workbookViewId="0" topLeftCell="A1">
      <selection activeCell="A9" sqref="A9"/>
    </sheetView>
  </sheetViews>
  <sheetFormatPr defaultColWidth="9.140625" defaultRowHeight="12.75"/>
  <cols>
    <col min="1" max="1" width="58.28125" style="0" bestFit="1" customWidth="1"/>
    <col min="2" max="2" width="9.8515625" style="0" bestFit="1" customWidth="1"/>
    <col min="3" max="3" width="8.8515625" style="0" bestFit="1" customWidth="1"/>
    <col min="4" max="4" width="6.7109375" style="0" bestFit="1" customWidth="1"/>
    <col min="5" max="5" width="26.140625" style="0" bestFit="1" customWidth="1"/>
    <col min="6" max="10" width="6.7109375" style="0" bestFit="1" customWidth="1"/>
    <col min="11" max="11" width="5.28125" style="0" bestFit="1" customWidth="1"/>
  </cols>
  <sheetData>
    <row r="1" spans="1:11" ht="18">
      <c r="A1" s="182" t="s">
        <v>281</v>
      </c>
      <c r="B1" s="183"/>
      <c r="C1" s="184"/>
      <c r="D1" s="184"/>
      <c r="E1" s="184"/>
      <c r="F1" s="184"/>
      <c r="G1" s="184"/>
      <c r="H1" s="184"/>
      <c r="I1" s="184"/>
      <c r="J1" s="184"/>
      <c r="K1" s="184"/>
    </row>
    <row r="2" ht="12.75">
      <c r="B2" s="185"/>
    </row>
    <row r="3" spans="1:11" ht="12.75">
      <c r="A3" s="245" t="s">
        <v>282</v>
      </c>
      <c r="B3" s="246"/>
      <c r="C3" s="246"/>
      <c r="D3" s="246"/>
      <c r="E3" s="246"/>
      <c r="F3" s="161"/>
      <c r="G3" s="161"/>
      <c r="H3" s="161"/>
      <c r="I3" s="161"/>
      <c r="J3" s="161"/>
      <c r="K3" s="161"/>
    </row>
    <row r="4" ht="13.5" thickBot="1">
      <c r="B4" s="186"/>
    </row>
    <row r="5" spans="1:6" ht="13.5" thickBot="1">
      <c r="A5" s="187" t="s">
        <v>283</v>
      </c>
      <c r="B5" s="186" t="s">
        <v>284</v>
      </c>
      <c r="C5">
        <v>8</v>
      </c>
      <c r="E5" s="188" t="s">
        <v>285</v>
      </c>
      <c r="F5" s="189">
        <v>0</v>
      </c>
    </row>
    <row r="6" spans="1:3" ht="12.75">
      <c r="A6" s="190" t="s">
        <v>286</v>
      </c>
      <c r="B6" s="186" t="s">
        <v>287</v>
      </c>
      <c r="C6">
        <v>5</v>
      </c>
    </row>
    <row r="7" spans="2:3" ht="12.75">
      <c r="B7" s="186" t="s">
        <v>288</v>
      </c>
      <c r="C7">
        <v>0</v>
      </c>
    </row>
    <row r="8" spans="2:3" ht="12.75">
      <c r="B8" s="186" t="s">
        <v>289</v>
      </c>
      <c r="C8">
        <v>1</v>
      </c>
    </row>
    <row r="9" spans="2:3" ht="12.75">
      <c r="B9" s="186" t="s">
        <v>290</v>
      </c>
      <c r="C9">
        <v>5</v>
      </c>
    </row>
    <row r="10" spans="2:3" ht="12.75">
      <c r="B10" s="186" t="s">
        <v>291</v>
      </c>
      <c r="C10">
        <v>7</v>
      </c>
    </row>
    <row r="11" spans="2:3" ht="12.75">
      <c r="B11" s="186" t="s">
        <v>292</v>
      </c>
      <c r="C11">
        <v>13</v>
      </c>
    </row>
    <row r="12" spans="2:3" ht="12.75">
      <c r="B12" s="186" t="s">
        <v>293</v>
      </c>
      <c r="C12">
        <v>17</v>
      </c>
    </row>
    <row r="13" ht="13.5" thickBot="1">
      <c r="B13" s="186"/>
    </row>
    <row r="14" spans="1:6" ht="13.5" thickBot="1">
      <c r="A14" s="187" t="s">
        <v>294</v>
      </c>
      <c r="B14" s="186" t="s">
        <v>284</v>
      </c>
      <c r="C14">
        <v>23</v>
      </c>
      <c r="E14" s="188" t="s">
        <v>295</v>
      </c>
      <c r="F14" s="189">
        <v>0</v>
      </c>
    </row>
    <row r="15" spans="1:3" ht="12.75">
      <c r="A15" s="190" t="s">
        <v>296</v>
      </c>
      <c r="B15" s="186" t="s">
        <v>297</v>
      </c>
      <c r="C15">
        <v>15</v>
      </c>
    </row>
    <row r="16" spans="2:3" ht="12.75">
      <c r="B16" s="186" t="s">
        <v>298</v>
      </c>
      <c r="C16">
        <v>7</v>
      </c>
    </row>
    <row r="17" spans="2:3" ht="12.75">
      <c r="B17" s="186" t="s">
        <v>299</v>
      </c>
      <c r="C17">
        <v>6</v>
      </c>
    </row>
    <row r="18" spans="2:3" ht="12.75">
      <c r="B18" s="186" t="s">
        <v>300</v>
      </c>
      <c r="C18">
        <v>0</v>
      </c>
    </row>
    <row r="19" spans="2:3" ht="12.75">
      <c r="B19" s="186" t="s">
        <v>301</v>
      </c>
      <c r="C19">
        <v>4</v>
      </c>
    </row>
    <row r="20" spans="2:3" ht="12.75">
      <c r="B20" s="186" t="s">
        <v>302</v>
      </c>
      <c r="C20">
        <v>7</v>
      </c>
    </row>
    <row r="21" spans="2:3" ht="12.75">
      <c r="B21" s="186" t="s">
        <v>303</v>
      </c>
      <c r="C21">
        <v>9</v>
      </c>
    </row>
    <row r="22" spans="2:3" ht="12.75">
      <c r="B22" s="186" t="s">
        <v>304</v>
      </c>
      <c r="C22">
        <v>10</v>
      </c>
    </row>
    <row r="23" ht="13.5" thickBot="1">
      <c r="B23" s="186"/>
    </row>
    <row r="24" spans="1:6" ht="13.5" thickBot="1">
      <c r="A24" s="187" t="s">
        <v>305</v>
      </c>
      <c r="B24" s="191" t="s">
        <v>306</v>
      </c>
      <c r="C24">
        <v>20</v>
      </c>
      <c r="E24" s="188" t="s">
        <v>307</v>
      </c>
      <c r="F24" s="189">
        <v>0</v>
      </c>
    </row>
    <row r="25" spans="1:3" ht="12.75">
      <c r="A25" s="190" t="s">
        <v>308</v>
      </c>
      <c r="B25" s="191" t="s">
        <v>309</v>
      </c>
      <c r="C25">
        <v>16</v>
      </c>
    </row>
    <row r="26" spans="1:3" ht="12.75">
      <c r="A26" s="190" t="s">
        <v>310</v>
      </c>
      <c r="B26" s="191" t="s">
        <v>311</v>
      </c>
      <c r="C26">
        <v>13</v>
      </c>
    </row>
    <row r="27" spans="1:3" ht="12.75">
      <c r="A27" s="190" t="s">
        <v>312</v>
      </c>
      <c r="B27" s="191" t="s">
        <v>313</v>
      </c>
      <c r="C27">
        <v>8</v>
      </c>
    </row>
    <row r="28" spans="2:5" ht="12.75">
      <c r="B28" s="191" t="s">
        <v>314</v>
      </c>
      <c r="C28">
        <v>2</v>
      </c>
      <c r="E28" s="192"/>
    </row>
    <row r="29" spans="2:3" ht="12.75">
      <c r="B29" s="191" t="s">
        <v>315</v>
      </c>
      <c r="C29">
        <v>0</v>
      </c>
    </row>
    <row r="30" spans="2:3" ht="12.75">
      <c r="B30" s="191" t="s">
        <v>316</v>
      </c>
      <c r="C30">
        <v>4</v>
      </c>
    </row>
    <row r="31" ht="13.5" thickBot="1">
      <c r="B31" s="191"/>
    </row>
    <row r="32" spans="1:6" ht="13.5" thickBot="1">
      <c r="A32" s="187" t="s">
        <v>317</v>
      </c>
      <c r="B32" s="191" t="s">
        <v>318</v>
      </c>
      <c r="C32">
        <v>17</v>
      </c>
      <c r="E32" s="188" t="s">
        <v>319</v>
      </c>
      <c r="F32" s="189"/>
    </row>
    <row r="33" spans="1:3" ht="12.75">
      <c r="A33" s="190" t="s">
        <v>320</v>
      </c>
      <c r="B33" s="193" t="s">
        <v>321</v>
      </c>
      <c r="C33">
        <v>8</v>
      </c>
    </row>
    <row r="34" spans="1:3" ht="12.75">
      <c r="A34" s="190" t="s">
        <v>322</v>
      </c>
      <c r="B34" s="193" t="s">
        <v>323</v>
      </c>
      <c r="C34">
        <v>7</v>
      </c>
    </row>
    <row r="35" spans="1:3" ht="12.75">
      <c r="A35" s="190" t="s">
        <v>324</v>
      </c>
      <c r="B35" s="191" t="s">
        <v>325</v>
      </c>
      <c r="C35">
        <v>0</v>
      </c>
    </row>
    <row r="36" spans="1:3" ht="12.75">
      <c r="A36" s="190" t="s">
        <v>326</v>
      </c>
      <c r="B36" s="191" t="s">
        <v>327</v>
      </c>
      <c r="C36">
        <v>6</v>
      </c>
    </row>
    <row r="37" spans="2:3" ht="12.75">
      <c r="B37" s="186" t="s">
        <v>328</v>
      </c>
      <c r="C37">
        <v>9</v>
      </c>
    </row>
    <row r="38" spans="2:3" ht="12.75">
      <c r="B38" s="186" t="s">
        <v>287</v>
      </c>
      <c r="C38">
        <v>11</v>
      </c>
    </row>
    <row r="39" spans="2:3" ht="12.75">
      <c r="B39" s="186" t="s">
        <v>329</v>
      </c>
      <c r="C39">
        <v>18</v>
      </c>
    </row>
    <row r="40" ht="13.5" thickBot="1">
      <c r="B40" s="186"/>
    </row>
    <row r="41" spans="1:6" ht="13.5" thickBot="1">
      <c r="A41" s="187" t="s">
        <v>330</v>
      </c>
      <c r="B41" s="186" t="s">
        <v>331</v>
      </c>
      <c r="C41">
        <v>15</v>
      </c>
      <c r="E41" s="188" t="s">
        <v>332</v>
      </c>
      <c r="F41" s="189"/>
    </row>
    <row r="42" spans="1:3" ht="12.75">
      <c r="A42" s="190" t="s">
        <v>333</v>
      </c>
      <c r="B42" s="186" t="s">
        <v>334</v>
      </c>
      <c r="C42">
        <v>5</v>
      </c>
    </row>
    <row r="43" spans="1:3" ht="12.75">
      <c r="A43" s="190" t="s">
        <v>335</v>
      </c>
      <c r="B43" s="186" t="s">
        <v>299</v>
      </c>
      <c r="C43">
        <v>2</v>
      </c>
    </row>
    <row r="44" spans="1:5" ht="12.75">
      <c r="A44" s="190"/>
      <c r="B44" s="186" t="s">
        <v>336</v>
      </c>
      <c r="C44">
        <v>0</v>
      </c>
      <c r="E44" s="194" t="s">
        <v>337</v>
      </c>
    </row>
    <row r="45" spans="1:2" ht="12.75">
      <c r="A45" s="194" t="s">
        <v>337</v>
      </c>
      <c r="B45" s="186"/>
    </row>
    <row r="46" ht="13.5" thickBot="1">
      <c r="B46" s="185"/>
    </row>
    <row r="47" spans="1:6" ht="13.5" thickBot="1">
      <c r="A47" s="187" t="s">
        <v>338</v>
      </c>
      <c r="B47" s="186" t="s">
        <v>339</v>
      </c>
      <c r="C47">
        <v>0</v>
      </c>
      <c r="E47" s="188" t="s">
        <v>340</v>
      </c>
      <c r="F47" s="189"/>
    </row>
    <row r="48" spans="1:3" ht="12.75">
      <c r="A48" s="190" t="s">
        <v>341</v>
      </c>
      <c r="B48" s="186" t="s">
        <v>342</v>
      </c>
      <c r="C48">
        <v>7</v>
      </c>
    </row>
    <row r="49" spans="1:3" ht="12.75">
      <c r="A49" s="190" t="s">
        <v>343</v>
      </c>
      <c r="B49" s="186" t="s">
        <v>344</v>
      </c>
      <c r="C49">
        <v>9</v>
      </c>
    </row>
    <row r="50" spans="1:3" ht="12.75">
      <c r="A50" s="190" t="s">
        <v>345</v>
      </c>
      <c r="B50" s="186" t="s">
        <v>346</v>
      </c>
      <c r="C50">
        <v>11</v>
      </c>
    </row>
    <row r="51" spans="2:3" ht="12.75">
      <c r="B51" s="186" t="s">
        <v>347</v>
      </c>
      <c r="C51">
        <v>14</v>
      </c>
    </row>
    <row r="52" ht="13.5" thickBot="1">
      <c r="B52" s="185"/>
    </row>
    <row r="53" spans="1:6" ht="13.5" thickBot="1">
      <c r="A53" s="187" t="s">
        <v>348</v>
      </c>
      <c r="B53" s="186" t="s">
        <v>349</v>
      </c>
      <c r="C53">
        <v>3</v>
      </c>
      <c r="E53" s="188" t="s">
        <v>350</v>
      </c>
      <c r="F53" s="189"/>
    </row>
    <row r="54" spans="1:3" ht="12.75">
      <c r="A54" s="190" t="s">
        <v>351</v>
      </c>
      <c r="B54" s="186" t="s">
        <v>352</v>
      </c>
      <c r="C54">
        <v>0</v>
      </c>
    </row>
    <row r="55" spans="2:3" ht="12.75">
      <c r="B55" s="186" t="s">
        <v>329</v>
      </c>
      <c r="C55">
        <v>3</v>
      </c>
    </row>
    <row r="56" ht="13.5" thickBot="1">
      <c r="B56" s="185"/>
    </row>
    <row r="57" spans="1:6" ht="13.5" thickBot="1">
      <c r="A57" s="187" t="s">
        <v>353</v>
      </c>
      <c r="B57" s="186" t="s">
        <v>354</v>
      </c>
      <c r="C57">
        <v>19</v>
      </c>
      <c r="E57" s="188" t="s">
        <v>355</v>
      </c>
      <c r="F57" s="189"/>
    </row>
    <row r="58" spans="1:3" ht="12.75">
      <c r="A58" s="190" t="s">
        <v>356</v>
      </c>
      <c r="B58" s="186" t="s">
        <v>357</v>
      </c>
      <c r="C58">
        <v>5</v>
      </c>
    </row>
    <row r="59" spans="2:3" ht="12.75">
      <c r="B59" s="186" t="s">
        <v>358</v>
      </c>
      <c r="C59">
        <v>0</v>
      </c>
    </row>
    <row r="60" spans="2:3" ht="12.75">
      <c r="B60" s="186" t="s">
        <v>359</v>
      </c>
      <c r="C60">
        <v>1</v>
      </c>
    </row>
    <row r="61" spans="2:3" ht="12.75">
      <c r="B61" s="186" t="s">
        <v>360</v>
      </c>
      <c r="C61">
        <v>5</v>
      </c>
    </row>
    <row r="62" ht="13.5" thickBot="1">
      <c r="B62" s="185"/>
    </row>
    <row r="63" spans="1:6" ht="13.5" thickBot="1">
      <c r="A63" s="187" t="s">
        <v>361</v>
      </c>
      <c r="B63" s="186" t="s">
        <v>362</v>
      </c>
      <c r="C63">
        <v>3</v>
      </c>
      <c r="E63" s="188" t="s">
        <v>363</v>
      </c>
      <c r="F63" s="189"/>
    </row>
    <row r="64" spans="1:3" ht="12.75">
      <c r="A64" s="190" t="s">
        <v>364</v>
      </c>
      <c r="B64" s="186" t="s">
        <v>365</v>
      </c>
      <c r="C64">
        <v>0</v>
      </c>
    </row>
    <row r="65" spans="2:3" ht="12.75">
      <c r="B65" s="186" t="s">
        <v>366</v>
      </c>
      <c r="C65">
        <v>4</v>
      </c>
    </row>
    <row r="66" spans="1:5" ht="12.75">
      <c r="A66" s="194" t="s">
        <v>337</v>
      </c>
      <c r="B66" s="186" t="s">
        <v>367</v>
      </c>
      <c r="C66">
        <v>7</v>
      </c>
      <c r="E66" s="194" t="s">
        <v>337</v>
      </c>
    </row>
    <row r="67" ht="13.5" thickBot="1">
      <c r="B67" s="185"/>
    </row>
    <row r="68" spans="1:6" ht="13.5" thickBot="1">
      <c r="A68" s="187" t="s">
        <v>368</v>
      </c>
      <c r="B68" s="186" t="s">
        <v>369</v>
      </c>
      <c r="C68">
        <v>0</v>
      </c>
      <c r="E68" s="188" t="s">
        <v>370</v>
      </c>
      <c r="F68" s="189"/>
    </row>
    <row r="69" spans="1:3" ht="12.75">
      <c r="A69" s="190" t="s">
        <v>371</v>
      </c>
      <c r="B69" s="186" t="s">
        <v>372</v>
      </c>
      <c r="C69">
        <v>10</v>
      </c>
    </row>
    <row r="70" spans="1:2" ht="12.75">
      <c r="A70" s="190" t="s">
        <v>373</v>
      </c>
      <c r="B70" s="185"/>
    </row>
    <row r="71" spans="1:2" ht="12.75">
      <c r="A71" s="190" t="s">
        <v>374</v>
      </c>
      <c r="B71" s="185"/>
    </row>
    <row r="72" spans="1:2" ht="12.75">
      <c r="A72" s="190" t="s">
        <v>375</v>
      </c>
      <c r="B72" s="185"/>
    </row>
    <row r="73" ht="13.5" thickBot="1">
      <c r="B73" s="185"/>
    </row>
    <row r="74" spans="1:6" ht="13.5" thickBot="1">
      <c r="A74" s="187" t="s">
        <v>376</v>
      </c>
      <c r="B74" s="186" t="s">
        <v>377</v>
      </c>
      <c r="C74">
        <v>15</v>
      </c>
      <c r="E74" s="188" t="s">
        <v>378</v>
      </c>
      <c r="F74" s="189"/>
    </row>
    <row r="75" spans="1:3" ht="12.75">
      <c r="A75" s="190" t="s">
        <v>379</v>
      </c>
      <c r="B75" s="186" t="s">
        <v>380</v>
      </c>
      <c r="C75">
        <v>8</v>
      </c>
    </row>
    <row r="76" spans="2:3" ht="12.75">
      <c r="B76" s="186" t="s">
        <v>381</v>
      </c>
      <c r="C76">
        <v>7</v>
      </c>
    </row>
    <row r="77" spans="2:3" ht="12.75">
      <c r="B77" s="186" t="s">
        <v>382</v>
      </c>
      <c r="C77">
        <v>5</v>
      </c>
    </row>
    <row r="78" spans="2:3" ht="12.75">
      <c r="B78" s="186" t="s">
        <v>383</v>
      </c>
      <c r="C78">
        <v>4</v>
      </c>
    </row>
    <row r="79" spans="2:3" ht="12.75">
      <c r="B79" s="186" t="s">
        <v>384</v>
      </c>
      <c r="C79">
        <v>0</v>
      </c>
    </row>
    <row r="80" spans="2:3" ht="12.75">
      <c r="B80" s="186" t="s">
        <v>385</v>
      </c>
      <c r="C80">
        <v>1</v>
      </c>
    </row>
    <row r="81" ht="13.5" thickBot="1">
      <c r="B81" s="185"/>
    </row>
    <row r="82" spans="1:6" ht="13.5" thickBot="1">
      <c r="A82" s="187" t="s">
        <v>386</v>
      </c>
      <c r="B82" s="186" t="s">
        <v>387</v>
      </c>
      <c r="C82">
        <v>0</v>
      </c>
      <c r="E82" s="188" t="s">
        <v>388</v>
      </c>
      <c r="F82" s="189"/>
    </row>
    <row r="83" spans="1:3" ht="12.75">
      <c r="A83" s="190" t="s">
        <v>389</v>
      </c>
      <c r="B83" s="186" t="s">
        <v>390</v>
      </c>
      <c r="C83">
        <v>2</v>
      </c>
    </row>
    <row r="84" spans="2:3" ht="12.75">
      <c r="B84" s="186" t="s">
        <v>391</v>
      </c>
      <c r="C84">
        <v>7</v>
      </c>
    </row>
    <row r="85" spans="2:3" ht="12.75">
      <c r="B85" s="186" t="s">
        <v>392</v>
      </c>
      <c r="C85">
        <v>11</v>
      </c>
    </row>
    <row r="86" spans="2:3" ht="12.75">
      <c r="B86" s="186" t="s">
        <v>336</v>
      </c>
      <c r="C86">
        <v>12</v>
      </c>
    </row>
    <row r="87" spans="2:5" ht="13.5" thickBot="1">
      <c r="B87" s="185"/>
      <c r="E87" s="195"/>
    </row>
    <row r="88" spans="1:6" ht="13.5" thickBot="1">
      <c r="A88" s="187" t="s">
        <v>393</v>
      </c>
      <c r="B88" s="186" t="s">
        <v>394</v>
      </c>
      <c r="C88">
        <v>3</v>
      </c>
      <c r="E88" s="188" t="s">
        <v>395</v>
      </c>
      <c r="F88" s="189"/>
    </row>
    <row r="89" spans="1:3" ht="12.75">
      <c r="A89" s="190" t="s">
        <v>396</v>
      </c>
      <c r="B89" s="186" t="s">
        <v>397</v>
      </c>
      <c r="C89">
        <v>2</v>
      </c>
    </row>
    <row r="90" spans="2:3" ht="12.75">
      <c r="B90" s="186" t="s">
        <v>398</v>
      </c>
      <c r="C90">
        <v>0</v>
      </c>
    </row>
    <row r="91" spans="2:3" ht="12.75">
      <c r="B91" s="186" t="s">
        <v>293</v>
      </c>
      <c r="C91">
        <v>4</v>
      </c>
    </row>
    <row r="92" ht="13.5" thickBot="1">
      <c r="B92" s="185"/>
    </row>
    <row r="93" spans="1:6" ht="13.5" thickBot="1">
      <c r="A93" s="187" t="s">
        <v>399</v>
      </c>
      <c r="B93" s="186" t="s">
        <v>400</v>
      </c>
      <c r="C93">
        <v>11</v>
      </c>
      <c r="E93" s="188" t="s">
        <v>401</v>
      </c>
      <c r="F93" s="189"/>
    </row>
    <row r="94" spans="1:3" ht="12.75">
      <c r="A94" s="190" t="s">
        <v>402</v>
      </c>
      <c r="B94" s="186" t="s">
        <v>403</v>
      </c>
      <c r="C94">
        <v>6</v>
      </c>
    </row>
    <row r="95" spans="2:3" ht="12.75">
      <c r="B95" s="186" t="s">
        <v>404</v>
      </c>
      <c r="C95">
        <v>0</v>
      </c>
    </row>
    <row r="96" spans="2:3" ht="12.75">
      <c r="B96" s="186" t="s">
        <v>405</v>
      </c>
      <c r="C96">
        <v>4</v>
      </c>
    </row>
    <row r="97" ht="13.5" thickBot="1">
      <c r="B97" s="185"/>
    </row>
    <row r="98" spans="1:6" ht="13.5" thickBot="1">
      <c r="A98" s="187" t="s">
        <v>406</v>
      </c>
      <c r="B98" s="186" t="s">
        <v>400</v>
      </c>
      <c r="C98">
        <v>0</v>
      </c>
      <c r="E98" s="188" t="s">
        <v>407</v>
      </c>
      <c r="F98" s="189"/>
    </row>
    <row r="99" spans="1:3" ht="12.75">
      <c r="A99" s="190" t="s">
        <v>408</v>
      </c>
      <c r="B99" s="186" t="s">
        <v>409</v>
      </c>
      <c r="C99">
        <v>5</v>
      </c>
    </row>
    <row r="100" spans="1:3" ht="12.75">
      <c r="A100" s="190"/>
      <c r="B100" s="186" t="s">
        <v>410</v>
      </c>
      <c r="C100">
        <v>6</v>
      </c>
    </row>
    <row r="101" spans="2:3" ht="12.75">
      <c r="B101" s="186" t="s">
        <v>411</v>
      </c>
      <c r="C101">
        <v>8</v>
      </c>
    </row>
    <row r="102" spans="2:3" ht="12.75">
      <c r="B102" s="186" t="s">
        <v>412</v>
      </c>
      <c r="C102">
        <v>16</v>
      </c>
    </row>
    <row r="103" ht="13.5" thickBot="1">
      <c r="B103" s="185"/>
    </row>
    <row r="104" spans="1:6" ht="13.5" thickBot="1">
      <c r="A104" s="187" t="s">
        <v>413</v>
      </c>
      <c r="B104" s="186" t="s">
        <v>284</v>
      </c>
      <c r="C104">
        <v>8</v>
      </c>
      <c r="E104" s="188" t="s">
        <v>414</v>
      </c>
      <c r="F104" s="189"/>
    </row>
    <row r="105" spans="1:3" ht="12.75">
      <c r="A105" t="s">
        <v>415</v>
      </c>
      <c r="B105" s="186" t="s">
        <v>297</v>
      </c>
      <c r="C105">
        <v>9</v>
      </c>
    </row>
    <row r="106" spans="1:3" ht="12.75">
      <c r="A106" s="190" t="s">
        <v>416</v>
      </c>
      <c r="B106" s="186" t="s">
        <v>417</v>
      </c>
      <c r="C106">
        <v>0</v>
      </c>
    </row>
    <row r="107" spans="1:3" ht="12.75">
      <c r="A107" s="190" t="s">
        <v>418</v>
      </c>
      <c r="B107" s="186" t="s">
        <v>419</v>
      </c>
      <c r="C107">
        <v>3</v>
      </c>
    </row>
    <row r="108" spans="2:3" ht="13.5" thickBot="1">
      <c r="B108" s="186" t="s">
        <v>420</v>
      </c>
      <c r="C108">
        <v>5</v>
      </c>
    </row>
    <row r="109" spans="2:6" ht="13.5" thickBot="1">
      <c r="B109" s="186"/>
      <c r="E109" s="188" t="s">
        <v>421</v>
      </c>
      <c r="F109" s="189"/>
    </row>
    <row r="110" ht="13.5" thickBot="1">
      <c r="B110" s="186"/>
    </row>
    <row r="111" spans="2:6" ht="13.5" thickBot="1">
      <c r="B111" s="186"/>
      <c r="E111" s="188" t="s">
        <v>422</v>
      </c>
      <c r="F111" s="189"/>
    </row>
    <row r="112" ht="13.5" thickBot="1">
      <c r="B112" s="186"/>
    </row>
    <row r="113" spans="2:6" ht="18.75" thickBot="1">
      <c r="B113" s="186"/>
      <c r="E113" s="196" t="s">
        <v>423</v>
      </c>
      <c r="F113" s="197">
        <f>SUM(F5:F112)</f>
        <v>0</v>
      </c>
    </row>
    <row r="114" ht="12.75">
      <c r="B114" s="185"/>
    </row>
    <row r="115" spans="1:11" ht="12.75">
      <c r="A115" s="187" t="s">
        <v>424</v>
      </c>
      <c r="B115" s="185"/>
      <c r="C115" s="198" t="s">
        <v>425</v>
      </c>
      <c r="D115" s="198" t="s">
        <v>426</v>
      </c>
      <c r="E115" s="198" t="s">
        <v>427</v>
      </c>
      <c r="F115" s="198" t="s">
        <v>428</v>
      </c>
      <c r="G115" s="198" t="s">
        <v>429</v>
      </c>
      <c r="H115" s="198" t="s">
        <v>430</v>
      </c>
      <c r="I115" s="198" t="s">
        <v>431</v>
      </c>
      <c r="J115" s="198" t="s">
        <v>432</v>
      </c>
      <c r="K115" s="198" t="s">
        <v>433</v>
      </c>
    </row>
    <row r="116" spans="1:11" ht="12.75">
      <c r="A116" s="190" t="s">
        <v>434</v>
      </c>
      <c r="B116" s="199" t="s">
        <v>435</v>
      </c>
      <c r="C116" s="247">
        <v>12</v>
      </c>
      <c r="D116" s="248"/>
      <c r="E116" s="248"/>
      <c r="F116" s="248"/>
      <c r="G116" s="248"/>
      <c r="H116" s="249"/>
      <c r="I116" s="247">
        <v>4</v>
      </c>
      <c r="J116" s="248"/>
      <c r="K116" s="249"/>
    </row>
    <row r="117" spans="1:11" ht="12.75">
      <c r="A117" s="190" t="s">
        <v>436</v>
      </c>
      <c r="B117" s="199" t="s">
        <v>437</v>
      </c>
      <c r="C117" s="250"/>
      <c r="D117" s="251"/>
      <c r="E117" s="251"/>
      <c r="F117" s="251"/>
      <c r="G117" s="251"/>
      <c r="H117" s="252"/>
      <c r="I117" s="250"/>
      <c r="J117" s="251"/>
      <c r="K117" s="252"/>
    </row>
    <row r="118" spans="2:11" ht="12.75">
      <c r="B118" s="199" t="s">
        <v>438</v>
      </c>
      <c r="C118" s="247">
        <v>9</v>
      </c>
      <c r="D118" s="249"/>
      <c r="E118" s="247">
        <v>6</v>
      </c>
      <c r="F118" s="249"/>
      <c r="G118" s="247">
        <v>3</v>
      </c>
      <c r="H118" s="249"/>
      <c r="I118" s="247">
        <v>2</v>
      </c>
      <c r="J118" s="248"/>
      <c r="K118" s="249"/>
    </row>
    <row r="119" spans="2:11" ht="12.75">
      <c r="B119" s="199" t="s">
        <v>439</v>
      </c>
      <c r="C119" s="253"/>
      <c r="D119" s="254"/>
      <c r="E119" s="250"/>
      <c r="F119" s="252"/>
      <c r="G119" s="250"/>
      <c r="H119" s="252"/>
      <c r="I119" s="250"/>
      <c r="J119" s="251"/>
      <c r="K119" s="252"/>
    </row>
    <row r="120" spans="2:11" ht="12.75">
      <c r="B120" s="199" t="s">
        <v>440</v>
      </c>
      <c r="C120" s="250"/>
      <c r="D120" s="251"/>
      <c r="E120" s="247">
        <v>0</v>
      </c>
      <c r="F120" s="248"/>
      <c r="G120" s="249"/>
      <c r="H120" s="247">
        <v>1</v>
      </c>
      <c r="I120" s="248"/>
      <c r="J120" s="248"/>
      <c r="K120" s="249"/>
    </row>
    <row r="121" spans="2:11" ht="12.75">
      <c r="B121" s="199" t="s">
        <v>441</v>
      </c>
      <c r="C121" s="247">
        <v>5</v>
      </c>
      <c r="D121" s="249"/>
      <c r="E121" s="255"/>
      <c r="F121" s="255"/>
      <c r="G121" s="254"/>
      <c r="H121" s="253"/>
      <c r="I121" s="255"/>
      <c r="J121" s="255"/>
      <c r="K121" s="254"/>
    </row>
    <row r="122" spans="2:11" ht="12.75">
      <c r="B122" s="199" t="s">
        <v>442</v>
      </c>
      <c r="C122" s="253"/>
      <c r="D122" s="254"/>
      <c r="E122" s="251"/>
      <c r="F122" s="251"/>
      <c r="G122" s="252"/>
      <c r="H122" s="250"/>
      <c r="I122" s="251"/>
      <c r="J122" s="251"/>
      <c r="K122" s="252"/>
    </row>
    <row r="123" spans="2:11" ht="12.75">
      <c r="B123" s="199" t="s">
        <v>443</v>
      </c>
      <c r="C123" s="250"/>
      <c r="D123" s="252"/>
      <c r="E123" s="206">
        <v>0</v>
      </c>
      <c r="F123" s="256">
        <v>2</v>
      </c>
      <c r="G123" s="257"/>
      <c r="H123" s="195"/>
      <c r="I123" s="207"/>
      <c r="J123" s="207"/>
      <c r="K123" s="208"/>
    </row>
    <row r="124" spans="2:11" ht="12.75">
      <c r="B124" s="199" t="s">
        <v>444</v>
      </c>
      <c r="C124" s="209"/>
      <c r="E124" s="200"/>
      <c r="F124" s="201"/>
      <c r="G124" s="210"/>
      <c r="H124" s="207"/>
      <c r="I124" s="207"/>
      <c r="J124" s="207"/>
      <c r="K124" s="208"/>
    </row>
    <row r="125" spans="2:11" ht="12.75">
      <c r="B125" s="211" t="s">
        <v>445</v>
      </c>
      <c r="C125" s="212"/>
      <c r="E125" s="205"/>
      <c r="F125" s="204"/>
      <c r="G125" s="210"/>
      <c r="H125" s="207"/>
      <c r="I125" s="207"/>
      <c r="J125" s="207"/>
      <c r="K125" s="208"/>
    </row>
    <row r="126" spans="2:11" ht="12.75">
      <c r="B126" s="199" t="s">
        <v>446</v>
      </c>
      <c r="C126" s="213">
        <v>0</v>
      </c>
      <c r="D126" s="205"/>
      <c r="E126" s="205">
        <v>3</v>
      </c>
      <c r="F126" s="204"/>
      <c r="G126" s="210"/>
      <c r="H126" s="207"/>
      <c r="I126" s="207">
        <v>12</v>
      </c>
      <c r="J126" s="207"/>
      <c r="K126" s="208"/>
    </row>
    <row r="127" spans="2:11" ht="12.75">
      <c r="B127" s="199" t="s">
        <v>447</v>
      </c>
      <c r="C127" s="214"/>
      <c r="D127" s="202"/>
      <c r="F127" s="203"/>
      <c r="G127" s="212"/>
      <c r="H127" s="215"/>
      <c r="I127" s="215"/>
      <c r="J127" s="215"/>
      <c r="K127" s="216"/>
    </row>
    <row r="128" spans="2:5" ht="12.75">
      <c r="B128" s="185"/>
      <c r="E128" s="200"/>
    </row>
    <row r="129" spans="1:2" ht="12.75">
      <c r="A129" s="187" t="s">
        <v>448</v>
      </c>
      <c r="B129" s="185"/>
    </row>
    <row r="130" spans="1:5" ht="12.75">
      <c r="A130" s="258" t="s">
        <v>469</v>
      </c>
      <c r="B130" s="259"/>
      <c r="C130" s="259"/>
      <c r="D130" s="259"/>
      <c r="E130" s="259"/>
    </row>
    <row r="131" spans="1:5" ht="12.75">
      <c r="A131" s="259"/>
      <c r="B131" s="259"/>
      <c r="C131" s="259"/>
      <c r="D131" s="259"/>
      <c r="E131" s="259"/>
    </row>
    <row r="132" spans="1:5" ht="12.75">
      <c r="A132" s="259"/>
      <c r="B132" s="259"/>
      <c r="C132" s="259"/>
      <c r="D132" s="259"/>
      <c r="E132" s="259"/>
    </row>
    <row r="133" spans="1:5" ht="12.75">
      <c r="A133" s="259"/>
      <c r="B133" s="259"/>
      <c r="C133" s="259"/>
      <c r="D133" s="259"/>
      <c r="E133" s="259"/>
    </row>
    <row r="134" spans="1:2" ht="12.75">
      <c r="A134" s="223" t="s">
        <v>449</v>
      </c>
      <c r="B134" s="185"/>
    </row>
    <row r="135" spans="1:2" ht="12.75">
      <c r="A135" s="223" t="s">
        <v>450</v>
      </c>
      <c r="B135" s="185"/>
    </row>
    <row r="136" spans="1:2" ht="12.75">
      <c r="A136" s="223" t="s">
        <v>451</v>
      </c>
      <c r="B136" s="185"/>
    </row>
    <row r="137" ht="12.75">
      <c r="B137" s="185"/>
    </row>
    <row r="138" spans="1:10" ht="12.75">
      <c r="A138" s="217" t="s">
        <v>452</v>
      </c>
      <c r="B138" s="218" t="s">
        <v>453</v>
      </c>
      <c r="C138" s="260" t="s">
        <v>454</v>
      </c>
      <c r="D138" s="261"/>
      <c r="E138" s="260" t="s">
        <v>455</v>
      </c>
      <c r="F138" s="261"/>
      <c r="G138" s="260" t="s">
        <v>456</v>
      </c>
      <c r="H138" s="261"/>
      <c r="I138" s="264" t="s">
        <v>457</v>
      </c>
      <c r="J138" s="265"/>
    </row>
    <row r="139" spans="1:10" ht="12.75">
      <c r="A139" s="217" t="s">
        <v>458</v>
      </c>
      <c r="B139" s="219" t="s">
        <v>459</v>
      </c>
      <c r="C139" s="262"/>
      <c r="D139" s="263"/>
      <c r="E139" s="262"/>
      <c r="F139" s="263"/>
      <c r="G139" s="262"/>
      <c r="H139" s="263"/>
      <c r="I139" s="266"/>
      <c r="J139" s="267"/>
    </row>
    <row r="140" spans="1:10" ht="45">
      <c r="A140" s="220" t="s">
        <v>460</v>
      </c>
      <c r="B140" s="221" t="s">
        <v>461</v>
      </c>
      <c r="C140" s="256">
        <v>0</v>
      </c>
      <c r="D140" s="257"/>
      <c r="E140" s="256">
        <v>3</v>
      </c>
      <c r="F140" s="257"/>
      <c r="G140" s="256">
        <v>10</v>
      </c>
      <c r="H140" s="257"/>
      <c r="I140" s="256">
        <v>15</v>
      </c>
      <c r="J140" s="257"/>
    </row>
    <row r="141" spans="2:10" ht="24">
      <c r="B141" s="222" t="s">
        <v>462</v>
      </c>
      <c r="C141" s="256">
        <v>3</v>
      </c>
      <c r="D141" s="257"/>
      <c r="E141" s="256">
        <v>8</v>
      </c>
      <c r="F141" s="257"/>
      <c r="G141" s="256">
        <v>13</v>
      </c>
      <c r="H141" s="257"/>
      <c r="I141" s="256">
        <v>15</v>
      </c>
      <c r="J141" s="257"/>
    </row>
    <row r="142" spans="2:10" ht="45">
      <c r="B142" s="221" t="s">
        <v>463</v>
      </c>
      <c r="C142" s="268">
        <v>3</v>
      </c>
      <c r="D142" s="269"/>
      <c r="E142" s="268">
        <v>13</v>
      </c>
      <c r="F142" s="269"/>
      <c r="G142" s="256">
        <v>24</v>
      </c>
      <c r="H142" s="257"/>
      <c r="I142" s="256">
        <v>24</v>
      </c>
      <c r="J142" s="257"/>
    </row>
    <row r="143" spans="2:10" ht="45">
      <c r="B143" s="221" t="s">
        <v>464</v>
      </c>
      <c r="C143" s="268">
        <v>3</v>
      </c>
      <c r="D143" s="269"/>
      <c r="E143" s="268">
        <v>13</v>
      </c>
      <c r="F143" s="269"/>
      <c r="G143" s="268">
        <v>29</v>
      </c>
      <c r="H143" s="269"/>
      <c r="I143" s="256">
        <v>29</v>
      </c>
      <c r="J143" s="257"/>
    </row>
    <row r="144" ht="12.75">
      <c r="B144" s="185"/>
    </row>
    <row r="145" spans="1:10" ht="12.75">
      <c r="A145" s="217" t="s">
        <v>465</v>
      </c>
      <c r="B145" s="218" t="s">
        <v>453</v>
      </c>
      <c r="C145" s="260" t="s">
        <v>454</v>
      </c>
      <c r="D145" s="261"/>
      <c r="E145" s="260" t="s">
        <v>455</v>
      </c>
      <c r="F145" s="261"/>
      <c r="G145" s="260" t="s">
        <v>456</v>
      </c>
      <c r="H145" s="261"/>
      <c r="I145" s="264" t="s">
        <v>457</v>
      </c>
      <c r="J145" s="265"/>
    </row>
    <row r="146" spans="1:10" ht="12.75">
      <c r="A146" s="217" t="s">
        <v>466</v>
      </c>
      <c r="B146" s="219" t="s">
        <v>459</v>
      </c>
      <c r="C146" s="262"/>
      <c r="D146" s="263"/>
      <c r="E146" s="262"/>
      <c r="F146" s="263"/>
      <c r="G146" s="262"/>
      <c r="H146" s="263"/>
      <c r="I146" s="266"/>
      <c r="J146" s="267"/>
    </row>
    <row r="147" spans="1:10" ht="48">
      <c r="A147" s="220" t="s">
        <v>467</v>
      </c>
      <c r="B147" s="221" t="s">
        <v>461</v>
      </c>
      <c r="C147" s="268"/>
      <c r="D147" s="269"/>
      <c r="E147" s="268"/>
      <c r="F147" s="269"/>
      <c r="G147" s="268"/>
      <c r="H147" s="269"/>
      <c r="I147" s="256">
        <v>16</v>
      </c>
      <c r="J147" s="257"/>
    </row>
    <row r="148" spans="2:10" ht="24">
      <c r="B148" s="222" t="s">
        <v>462</v>
      </c>
      <c r="C148" s="268"/>
      <c r="D148" s="269"/>
      <c r="E148" s="268"/>
      <c r="F148" s="269"/>
      <c r="G148" s="268"/>
      <c r="H148" s="269"/>
      <c r="I148" s="256">
        <v>16</v>
      </c>
      <c r="J148" s="257"/>
    </row>
    <row r="149" spans="2:10" ht="45">
      <c r="B149" s="221" t="s">
        <v>463</v>
      </c>
      <c r="C149" s="268"/>
      <c r="D149" s="269"/>
      <c r="E149" s="268"/>
      <c r="F149" s="269"/>
      <c r="G149" s="247">
        <v>24</v>
      </c>
      <c r="H149" s="249"/>
      <c r="I149" s="256">
        <v>33</v>
      </c>
      <c r="J149" s="257"/>
    </row>
    <row r="150" spans="2:10" ht="45">
      <c r="B150" s="221" t="s">
        <v>468</v>
      </c>
      <c r="C150" s="268"/>
      <c r="D150" s="269"/>
      <c r="E150" s="268"/>
      <c r="F150" s="270"/>
      <c r="G150" s="271">
        <v>29</v>
      </c>
      <c r="H150" s="272"/>
      <c r="I150" s="273">
        <v>48</v>
      </c>
      <c r="J150" s="257"/>
    </row>
  </sheetData>
  <sheetProtection password="C77E" sheet="1" objects="1" scenarios="1"/>
  <mergeCells count="52">
    <mergeCell ref="C150:D150"/>
    <mergeCell ref="E150:F150"/>
    <mergeCell ref="G150:H150"/>
    <mergeCell ref="I150:J150"/>
    <mergeCell ref="C149:D149"/>
    <mergeCell ref="E149:F149"/>
    <mergeCell ref="G149:H149"/>
    <mergeCell ref="I149:J149"/>
    <mergeCell ref="C148:D148"/>
    <mergeCell ref="E148:F148"/>
    <mergeCell ref="G148:H148"/>
    <mergeCell ref="I148:J148"/>
    <mergeCell ref="C147:D147"/>
    <mergeCell ref="E147:F147"/>
    <mergeCell ref="G147:H147"/>
    <mergeCell ref="I147:J147"/>
    <mergeCell ref="C145:D146"/>
    <mergeCell ref="E145:F146"/>
    <mergeCell ref="G145:H146"/>
    <mergeCell ref="I145:J146"/>
    <mergeCell ref="C143:D143"/>
    <mergeCell ref="E143:F143"/>
    <mergeCell ref="G143:H143"/>
    <mergeCell ref="I143:J143"/>
    <mergeCell ref="C142:D142"/>
    <mergeCell ref="E142:F142"/>
    <mergeCell ref="G142:H142"/>
    <mergeCell ref="I142:J142"/>
    <mergeCell ref="C141:D141"/>
    <mergeCell ref="E141:F141"/>
    <mergeCell ref="G141:H141"/>
    <mergeCell ref="I141:J141"/>
    <mergeCell ref="I138:J139"/>
    <mergeCell ref="C140:D140"/>
    <mergeCell ref="E140:F140"/>
    <mergeCell ref="G140:H140"/>
    <mergeCell ref="I140:J140"/>
    <mergeCell ref="F123:G123"/>
    <mergeCell ref="A130:E133"/>
    <mergeCell ref="C138:D139"/>
    <mergeCell ref="E138:F139"/>
    <mergeCell ref="G138:H139"/>
    <mergeCell ref="A3:E3"/>
    <mergeCell ref="C116:H117"/>
    <mergeCell ref="I116:K117"/>
    <mergeCell ref="C118:D120"/>
    <mergeCell ref="E118:F119"/>
    <mergeCell ref="G118:H119"/>
    <mergeCell ref="I118:K119"/>
    <mergeCell ref="E120:G122"/>
    <mergeCell ref="H120:K122"/>
    <mergeCell ref="C121:D123"/>
  </mergeCells>
  <printOptions/>
  <pageMargins left="0.75" right="0.75" top="1" bottom="1" header="0.5" footer="0.5"/>
  <pageSetup fitToHeight="4" fitToWidth="1" orientation="landscape" scale="83" r:id="rId1"/>
  <headerFooter alignWithMargins="0">
    <oddHeader>&amp;LRev. 001
Eff. Date: June 17, 2005
Owner: Critical Outcomes&amp;CAPACHE IV Calculations
31TRGEXT000013&amp;RTab 2, p. &amp;P of &amp;N
Reviewed by: Fern Malila
Approved by: Kim Hlobik</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L23" sqref="L23"/>
    </sheetView>
  </sheetViews>
  <sheetFormatPr defaultColWidth="9.140625" defaultRowHeight="12.75"/>
  <cols>
    <col min="1" max="1" width="30.140625" style="0" customWidth="1"/>
  </cols>
  <sheetData>
    <row r="1" spans="1:8" ht="12.75">
      <c r="A1" s="161" t="s">
        <v>495</v>
      </c>
      <c r="B1" s="161"/>
      <c r="C1" s="161"/>
      <c r="D1" s="161"/>
      <c r="E1" s="161"/>
      <c r="F1" s="161"/>
      <c r="G1" s="161"/>
      <c r="H1" s="161"/>
    </row>
    <row r="2" spans="1:8" ht="12.75">
      <c r="A2" s="161"/>
      <c r="B2" s="161"/>
      <c r="C2" s="161"/>
      <c r="D2" s="161"/>
      <c r="E2" s="161"/>
      <c r="F2" s="161"/>
      <c r="G2" s="161"/>
      <c r="H2" s="161"/>
    </row>
    <row r="3" spans="1:8" ht="12.75">
      <c r="A3" s="161" t="s">
        <v>470</v>
      </c>
      <c r="B3" s="161"/>
      <c r="C3" s="161"/>
      <c r="D3" s="161"/>
      <c r="E3" s="161"/>
      <c r="F3" s="161"/>
      <c r="G3" s="161"/>
      <c r="H3" s="161"/>
    </row>
    <row r="4" spans="1:8" ht="12.75">
      <c r="A4" s="161" t="s">
        <v>496</v>
      </c>
      <c r="B4" s="161"/>
      <c r="C4" s="161"/>
      <c r="D4" s="161"/>
      <c r="E4" s="161"/>
      <c r="F4" s="161"/>
      <c r="G4" s="161"/>
      <c r="H4" s="161"/>
    </row>
    <row r="5" spans="1:8" ht="12.75">
      <c r="A5" s="161" t="s">
        <v>471</v>
      </c>
      <c r="B5" s="161"/>
      <c r="C5" s="161"/>
      <c r="D5" s="161"/>
      <c r="E5" s="161"/>
      <c r="F5" s="161"/>
      <c r="G5" s="161"/>
      <c r="H5" s="161"/>
    </row>
    <row r="7" spans="1:5" ht="12.75">
      <c r="A7" s="224" t="s">
        <v>497</v>
      </c>
      <c r="B7" s="225"/>
      <c r="C7" s="225"/>
      <c r="D7" s="225"/>
      <c r="E7" s="226"/>
    </row>
    <row r="9" spans="1:8" ht="12.75">
      <c r="A9" s="161" t="s">
        <v>472</v>
      </c>
      <c r="B9" s="161"/>
      <c r="C9" s="161"/>
      <c r="D9" s="161"/>
      <c r="E9" s="227" t="s">
        <v>473</v>
      </c>
      <c r="G9" s="161" t="s">
        <v>474</v>
      </c>
      <c r="H9" s="161"/>
    </row>
    <row r="10" spans="1:8" ht="12.75">
      <c r="A10" s="231" t="s">
        <v>475</v>
      </c>
      <c r="B10" t="s">
        <v>476</v>
      </c>
      <c r="E10" t="s">
        <v>477</v>
      </c>
      <c r="G10" s="161"/>
      <c r="H10" s="228"/>
    </row>
    <row r="11" spans="2:5" ht="12.75">
      <c r="B11" t="s">
        <v>478</v>
      </c>
      <c r="E11">
        <v>0</v>
      </c>
    </row>
    <row r="12" spans="2:5" ht="12.75">
      <c r="B12" t="s">
        <v>479</v>
      </c>
      <c r="E12">
        <v>5</v>
      </c>
    </row>
    <row r="13" spans="2:5" ht="12.75">
      <c r="B13" t="s">
        <v>193</v>
      </c>
      <c r="E13">
        <v>11</v>
      </c>
    </row>
    <row r="14" spans="2:5" ht="12.75">
      <c r="B14" t="s">
        <v>194</v>
      </c>
      <c r="E14">
        <v>13</v>
      </c>
    </row>
    <row r="15" spans="2:5" ht="12.75">
      <c r="B15" t="s">
        <v>195</v>
      </c>
      <c r="E15">
        <v>16</v>
      </c>
    </row>
    <row r="16" spans="2:5" ht="12.75">
      <c r="B16" t="s">
        <v>196</v>
      </c>
      <c r="E16">
        <v>17</v>
      </c>
    </row>
    <row r="17" spans="2:5" ht="12.75">
      <c r="B17" t="s">
        <v>197</v>
      </c>
      <c r="E17">
        <v>24</v>
      </c>
    </row>
    <row r="20" spans="1:8" ht="12.75">
      <c r="A20" s="161" t="s">
        <v>480</v>
      </c>
      <c r="B20" s="161"/>
      <c r="C20" s="161"/>
      <c r="D20" s="161"/>
      <c r="E20" s="161" t="s">
        <v>473</v>
      </c>
      <c r="G20" s="161" t="s">
        <v>481</v>
      </c>
      <c r="H20" s="161"/>
    </row>
    <row r="21" spans="1:8" ht="30" customHeight="1">
      <c r="A21" s="230" t="s">
        <v>482</v>
      </c>
      <c r="B21" t="s">
        <v>0</v>
      </c>
      <c r="E21">
        <v>23</v>
      </c>
      <c r="G21" s="161"/>
      <c r="H21" s="228"/>
    </row>
    <row r="22" spans="1:8" ht="12.75">
      <c r="A22" s="43" t="s">
        <v>483</v>
      </c>
      <c r="B22" t="s">
        <v>136</v>
      </c>
      <c r="E22">
        <v>16</v>
      </c>
      <c r="G22" s="161"/>
      <c r="H22" s="161"/>
    </row>
    <row r="23" spans="1:8" ht="12.75">
      <c r="A23" s="43" t="s">
        <v>484</v>
      </c>
      <c r="B23" t="s">
        <v>138</v>
      </c>
      <c r="E23">
        <v>13</v>
      </c>
      <c r="G23" s="161"/>
      <c r="H23" s="161"/>
    </row>
    <row r="24" spans="1:8" ht="12.75">
      <c r="A24" s="43" t="s">
        <v>485</v>
      </c>
      <c r="B24" t="s">
        <v>486</v>
      </c>
      <c r="E24">
        <v>11</v>
      </c>
      <c r="G24" s="161"/>
      <c r="H24" s="161"/>
    </row>
    <row r="25" spans="1:8" ht="12.75">
      <c r="A25" s="40"/>
      <c r="B25" t="s">
        <v>487</v>
      </c>
      <c r="E25">
        <v>10</v>
      </c>
      <c r="G25" s="161"/>
      <c r="H25" s="161"/>
    </row>
    <row r="26" spans="2:8" ht="12.75">
      <c r="B26" t="s">
        <v>141</v>
      </c>
      <c r="E26">
        <v>10</v>
      </c>
      <c r="G26" s="161"/>
      <c r="H26" s="161"/>
    </row>
    <row r="27" spans="2:8" ht="12.75">
      <c r="B27" t="s">
        <v>142</v>
      </c>
      <c r="E27">
        <v>4</v>
      </c>
      <c r="G27" s="161"/>
      <c r="H27" s="161"/>
    </row>
    <row r="28" spans="2:5" ht="12.75">
      <c r="B28" t="s">
        <v>488</v>
      </c>
      <c r="E28">
        <v>0</v>
      </c>
    </row>
    <row r="30" spans="7:8" ht="12.75">
      <c r="G30" s="161"/>
      <c r="H30" s="161"/>
    </row>
    <row r="31" spans="1:8" ht="12.75">
      <c r="A31" s="161" t="s">
        <v>489</v>
      </c>
      <c r="B31" s="161"/>
      <c r="C31" s="161"/>
      <c r="D31" s="161"/>
      <c r="E31" s="161"/>
      <c r="G31" s="161" t="s">
        <v>490</v>
      </c>
      <c r="H31" s="161"/>
    </row>
    <row r="32" spans="7:8" ht="12.75">
      <c r="G32" s="161"/>
      <c r="H32" s="228"/>
    </row>
    <row r="33" spans="7:8" ht="12.75">
      <c r="G33" s="161"/>
      <c r="H33" s="161"/>
    </row>
    <row r="34" spans="7:8" ht="13.5" thickBot="1">
      <c r="G34" s="161" t="s">
        <v>498</v>
      </c>
      <c r="H34" s="161"/>
    </row>
    <row r="35" spans="7:8" ht="13.5" thickBot="1">
      <c r="G35" s="161"/>
      <c r="H35" s="229">
        <f>H10+H21+H32</f>
        <v>0</v>
      </c>
    </row>
  </sheetData>
  <sheetProtection password="C77E" sheet="1" objects="1" scenarios="1"/>
  <printOptions/>
  <pageMargins left="0.75" right="0.75" top="1.25" bottom="1" header="0.5" footer="0.5"/>
  <pageSetup fitToHeight="1" fitToWidth="1" orientation="landscape" scale="99" r:id="rId1"/>
  <headerFooter alignWithMargins="0">
    <oddHeader>&amp;LRev. 001
Eff. Date: June 17, 2005
Owner: Critical Outcomes&amp;C&amp;"Arial,Italic"&amp;8(Document title: APACHE IV Calculations)&amp;"Arial,Regular"&amp;10
APACHE III Calculations
31TRGEXT000013&amp;RTab 3, p. &amp;P of &amp;N
Reviewed by: Fern Malila
Approved by: Kim Hlobik</oddHeader>
  </headerFooter>
</worksheet>
</file>

<file path=xl/worksheets/sheet4.xml><?xml version="1.0" encoding="utf-8"?>
<worksheet xmlns="http://schemas.openxmlformats.org/spreadsheetml/2006/main" xmlns:r="http://schemas.openxmlformats.org/officeDocument/2006/relationships">
  <dimension ref="A2:B464"/>
  <sheetViews>
    <sheetView workbookViewId="0" topLeftCell="A1">
      <selection activeCell="B1" sqref="B1"/>
    </sheetView>
  </sheetViews>
  <sheetFormatPr defaultColWidth="9.140625" defaultRowHeight="12.75"/>
  <cols>
    <col min="1" max="1" width="16.57421875" style="0" bestFit="1" customWidth="1"/>
    <col min="2" max="2" width="105.140625" style="0" bestFit="1" customWidth="1"/>
  </cols>
  <sheetData>
    <row r="1" ht="13.5" thickBot="1"/>
    <row r="2" spans="1:2" ht="13.5" thickTop="1">
      <c r="A2" s="274" t="s">
        <v>499</v>
      </c>
      <c r="B2" s="237" t="s">
        <v>500</v>
      </c>
    </row>
    <row r="3" spans="1:2" ht="13.5" thickBot="1">
      <c r="A3" s="275"/>
      <c r="B3" s="233" t="s">
        <v>501</v>
      </c>
    </row>
    <row r="4" spans="1:2" ht="13.5" thickTop="1">
      <c r="A4" t="s">
        <v>4</v>
      </c>
      <c r="B4" s="234" t="s">
        <v>502</v>
      </c>
    </row>
    <row r="5" spans="1:2" ht="12.75">
      <c r="A5" t="s">
        <v>503</v>
      </c>
      <c r="B5" s="234" t="s">
        <v>504</v>
      </c>
    </row>
    <row r="6" spans="1:2" ht="12.75">
      <c r="A6" t="s">
        <v>6</v>
      </c>
      <c r="B6" s="234" t="s">
        <v>505</v>
      </c>
    </row>
    <row r="7" spans="1:2" ht="12.75">
      <c r="A7" t="s">
        <v>506</v>
      </c>
      <c r="B7" s="234" t="s">
        <v>507</v>
      </c>
    </row>
    <row r="8" spans="1:2" ht="12.75">
      <c r="A8" s="210" t="s">
        <v>18</v>
      </c>
      <c r="B8" s="210" t="s">
        <v>508</v>
      </c>
    </row>
    <row r="9" spans="1:2" ht="12.75">
      <c r="A9" t="s">
        <v>38</v>
      </c>
      <c r="B9" t="s">
        <v>509</v>
      </c>
    </row>
    <row r="10" spans="1:2" ht="12.75">
      <c r="A10" t="s">
        <v>48</v>
      </c>
      <c r="B10" t="s">
        <v>510</v>
      </c>
    </row>
    <row r="11" spans="1:2" ht="12.75">
      <c r="A11" t="s">
        <v>13</v>
      </c>
      <c r="B11" t="s">
        <v>511</v>
      </c>
    </row>
    <row r="12" spans="1:2" ht="12.75">
      <c r="A12" t="s">
        <v>115</v>
      </c>
      <c r="B12" t="s">
        <v>512</v>
      </c>
    </row>
    <row r="13" spans="1:2" ht="12.75">
      <c r="A13" t="s">
        <v>10</v>
      </c>
      <c r="B13" t="s">
        <v>513</v>
      </c>
    </row>
    <row r="14" spans="1:2" ht="12.75">
      <c r="A14" t="s">
        <v>12</v>
      </c>
      <c r="B14" t="s">
        <v>514</v>
      </c>
    </row>
    <row r="15" spans="1:2" ht="12.75">
      <c r="A15" t="s">
        <v>18</v>
      </c>
      <c r="B15" t="s">
        <v>515</v>
      </c>
    </row>
    <row r="16" spans="1:2" ht="12.75">
      <c r="A16" t="s">
        <v>13</v>
      </c>
      <c r="B16" t="s">
        <v>516</v>
      </c>
    </row>
    <row r="17" spans="1:2" ht="12.75">
      <c r="A17" t="s">
        <v>13</v>
      </c>
      <c r="B17" t="s">
        <v>517</v>
      </c>
    </row>
    <row r="18" spans="1:2" ht="12.75">
      <c r="A18" t="s">
        <v>13</v>
      </c>
      <c r="B18" t="s">
        <v>518</v>
      </c>
    </row>
    <row r="19" spans="1:2" ht="12.75">
      <c r="A19" t="s">
        <v>13</v>
      </c>
      <c r="B19" t="s">
        <v>519</v>
      </c>
    </row>
    <row r="20" spans="1:2" ht="12.75">
      <c r="A20" t="s">
        <v>13</v>
      </c>
      <c r="B20" t="s">
        <v>520</v>
      </c>
    </row>
    <row r="21" spans="1:2" ht="12.75">
      <c r="A21" t="s">
        <v>14</v>
      </c>
      <c r="B21" t="s">
        <v>521</v>
      </c>
    </row>
    <row r="22" spans="1:2" ht="12.75">
      <c r="A22" t="s">
        <v>18</v>
      </c>
      <c r="B22" t="s">
        <v>522</v>
      </c>
    </row>
    <row r="23" spans="1:2" ht="12.75">
      <c r="A23" t="s">
        <v>40</v>
      </c>
      <c r="B23" t="s">
        <v>523</v>
      </c>
    </row>
    <row r="24" spans="1:2" ht="12.75">
      <c r="A24" t="s">
        <v>18</v>
      </c>
      <c r="B24" t="s">
        <v>524</v>
      </c>
    </row>
    <row r="25" spans="1:2" ht="12.75">
      <c r="A25" t="s">
        <v>18</v>
      </c>
      <c r="B25" t="s">
        <v>525</v>
      </c>
    </row>
    <row r="26" spans="1:2" ht="12.75">
      <c r="A26" t="s">
        <v>18</v>
      </c>
      <c r="B26" t="s">
        <v>526</v>
      </c>
    </row>
    <row r="27" spans="1:2" ht="12.75">
      <c r="A27" t="s">
        <v>527</v>
      </c>
      <c r="B27" t="s">
        <v>528</v>
      </c>
    </row>
    <row r="28" spans="1:2" ht="12.75">
      <c r="A28" t="s">
        <v>35</v>
      </c>
      <c r="B28" t="s">
        <v>529</v>
      </c>
    </row>
    <row r="29" spans="1:2" ht="12.75">
      <c r="A29" t="s">
        <v>36</v>
      </c>
      <c r="B29" t="s">
        <v>530</v>
      </c>
    </row>
    <row r="30" spans="1:2" ht="12.75">
      <c r="A30" t="s">
        <v>18</v>
      </c>
      <c r="B30" t="s">
        <v>531</v>
      </c>
    </row>
    <row r="31" spans="1:2" ht="12.75">
      <c r="A31" t="s">
        <v>18</v>
      </c>
      <c r="B31" t="s">
        <v>532</v>
      </c>
    </row>
    <row r="32" spans="1:2" ht="12.75">
      <c r="A32" t="s">
        <v>11</v>
      </c>
      <c r="B32" t="s">
        <v>533</v>
      </c>
    </row>
    <row r="33" spans="1:2" ht="12.75">
      <c r="A33" t="s">
        <v>18</v>
      </c>
      <c r="B33" t="s">
        <v>534</v>
      </c>
    </row>
    <row r="34" spans="1:2" ht="12.75">
      <c r="A34" t="s">
        <v>58</v>
      </c>
      <c r="B34" t="s">
        <v>535</v>
      </c>
    </row>
    <row r="35" spans="1:2" ht="12.75">
      <c r="A35" t="s">
        <v>58</v>
      </c>
      <c r="B35" t="s">
        <v>536</v>
      </c>
    </row>
    <row r="36" spans="1:2" ht="12.75">
      <c r="A36" t="s">
        <v>58</v>
      </c>
      <c r="B36" t="s">
        <v>537</v>
      </c>
    </row>
    <row r="37" spans="1:2" ht="12.75">
      <c r="A37" t="s">
        <v>70</v>
      </c>
      <c r="B37" t="s">
        <v>538</v>
      </c>
    </row>
    <row r="38" spans="1:2" ht="12.75">
      <c r="A38" t="s">
        <v>71</v>
      </c>
      <c r="B38" t="s">
        <v>539</v>
      </c>
    </row>
    <row r="39" spans="1:2" ht="12.75">
      <c r="A39" t="s">
        <v>75</v>
      </c>
      <c r="B39" t="s">
        <v>540</v>
      </c>
    </row>
    <row r="40" spans="1:2" ht="12.75">
      <c r="A40" t="s">
        <v>72</v>
      </c>
      <c r="B40" t="s">
        <v>541</v>
      </c>
    </row>
    <row r="41" spans="1:2" ht="12.75">
      <c r="A41" t="s">
        <v>73</v>
      </c>
      <c r="B41" t="s">
        <v>542</v>
      </c>
    </row>
    <row r="42" spans="1:2" ht="12.75">
      <c r="A42" t="s">
        <v>75</v>
      </c>
      <c r="B42" t="s">
        <v>543</v>
      </c>
    </row>
    <row r="43" spans="1:2" ht="12.75">
      <c r="A43" t="s">
        <v>74</v>
      </c>
      <c r="B43" t="s">
        <v>544</v>
      </c>
    </row>
    <row r="44" spans="1:2" ht="12.75">
      <c r="A44" t="s">
        <v>11</v>
      </c>
      <c r="B44" t="s">
        <v>545</v>
      </c>
    </row>
    <row r="45" spans="1:2" ht="12.75">
      <c r="A45" t="s">
        <v>18</v>
      </c>
      <c r="B45" t="s">
        <v>546</v>
      </c>
    </row>
    <row r="46" spans="1:2" ht="12.75">
      <c r="A46" t="s">
        <v>18</v>
      </c>
      <c r="B46" t="s">
        <v>547</v>
      </c>
    </row>
    <row r="47" spans="1:2" ht="12.75">
      <c r="A47" t="s">
        <v>48</v>
      </c>
      <c r="B47" t="s">
        <v>548</v>
      </c>
    </row>
    <row r="48" spans="1:2" ht="12.75">
      <c r="A48" t="s">
        <v>20</v>
      </c>
      <c r="B48" t="s">
        <v>549</v>
      </c>
    </row>
    <row r="49" spans="1:2" ht="12.75">
      <c r="A49" t="s">
        <v>18</v>
      </c>
      <c r="B49" t="s">
        <v>550</v>
      </c>
    </row>
    <row r="50" spans="1:2" ht="12.75">
      <c r="A50" s="276" t="s">
        <v>499</v>
      </c>
      <c r="B50" s="235" t="s">
        <v>500</v>
      </c>
    </row>
    <row r="51" spans="1:2" ht="12.75">
      <c r="A51" s="277"/>
      <c r="B51" s="236" t="s">
        <v>551</v>
      </c>
    </row>
    <row r="52" spans="1:2" ht="13.5" thickBot="1">
      <c r="A52" s="278"/>
      <c r="B52" s="238"/>
    </row>
    <row r="53" spans="1:2" ht="13.5" thickTop="1">
      <c r="A53" t="s">
        <v>65</v>
      </c>
      <c r="B53" t="s">
        <v>552</v>
      </c>
    </row>
    <row r="54" spans="1:2" ht="12.75">
      <c r="A54" t="s">
        <v>65</v>
      </c>
      <c r="B54" t="s">
        <v>553</v>
      </c>
    </row>
    <row r="55" spans="1:2" ht="12.75">
      <c r="A55" t="s">
        <v>69</v>
      </c>
      <c r="B55" t="s">
        <v>554</v>
      </c>
    </row>
    <row r="56" spans="1:2" ht="12.75">
      <c r="A56" t="s">
        <v>63</v>
      </c>
      <c r="B56" t="s">
        <v>555</v>
      </c>
    </row>
    <row r="57" spans="1:2" ht="12.75">
      <c r="A57" t="s">
        <v>102</v>
      </c>
      <c r="B57" t="s">
        <v>556</v>
      </c>
    </row>
    <row r="58" spans="1:2" ht="12.75">
      <c r="A58" t="s">
        <v>69</v>
      </c>
      <c r="B58" t="s">
        <v>557</v>
      </c>
    </row>
    <row r="59" spans="1:2" ht="12.75">
      <c r="A59" t="s">
        <v>63</v>
      </c>
      <c r="B59" t="s">
        <v>558</v>
      </c>
    </row>
    <row r="60" spans="1:2" ht="12.75">
      <c r="A60" t="s">
        <v>559</v>
      </c>
      <c r="B60" t="s">
        <v>560</v>
      </c>
    </row>
    <row r="61" spans="1:2" ht="12.75">
      <c r="A61" t="s">
        <v>65</v>
      </c>
      <c r="B61" t="s">
        <v>561</v>
      </c>
    </row>
    <row r="62" spans="1:2" ht="12.75">
      <c r="A62" t="s">
        <v>108</v>
      </c>
      <c r="B62" t="s">
        <v>562</v>
      </c>
    </row>
    <row r="63" spans="1:2" ht="12.75">
      <c r="A63" t="s">
        <v>108</v>
      </c>
      <c r="B63" t="s">
        <v>563</v>
      </c>
    </row>
    <row r="64" spans="1:2" ht="12.75">
      <c r="A64" t="s">
        <v>65</v>
      </c>
      <c r="B64" t="s">
        <v>564</v>
      </c>
    </row>
    <row r="65" spans="1:2" ht="12.75">
      <c r="A65" t="s">
        <v>109</v>
      </c>
      <c r="B65" t="s">
        <v>565</v>
      </c>
    </row>
    <row r="66" spans="1:2" ht="12.75">
      <c r="A66" t="s">
        <v>64</v>
      </c>
      <c r="B66" t="s">
        <v>566</v>
      </c>
    </row>
    <row r="67" spans="1:2" ht="12.75">
      <c r="A67" t="s">
        <v>109</v>
      </c>
      <c r="B67" t="s">
        <v>567</v>
      </c>
    </row>
    <row r="68" spans="1:2" ht="12.75">
      <c r="A68" t="s">
        <v>64</v>
      </c>
      <c r="B68" t="s">
        <v>568</v>
      </c>
    </row>
    <row r="69" spans="1:2" ht="12.75">
      <c r="A69" t="s">
        <v>64</v>
      </c>
      <c r="B69" t="s">
        <v>569</v>
      </c>
    </row>
    <row r="70" spans="1:2" ht="12.75">
      <c r="A70" t="s">
        <v>64</v>
      </c>
      <c r="B70" s="175" t="s">
        <v>570</v>
      </c>
    </row>
    <row r="71" spans="1:2" ht="12.75">
      <c r="A71" t="s">
        <v>65</v>
      </c>
      <c r="B71" t="s">
        <v>571</v>
      </c>
    </row>
    <row r="72" spans="1:2" ht="12.75">
      <c r="A72" t="s">
        <v>65</v>
      </c>
      <c r="B72" t="s">
        <v>572</v>
      </c>
    </row>
    <row r="73" spans="1:2" ht="25.5">
      <c r="A73" t="s">
        <v>65</v>
      </c>
      <c r="B73" s="175" t="s">
        <v>573</v>
      </c>
    </row>
    <row r="74" spans="1:2" ht="25.5">
      <c r="A74" t="s">
        <v>65</v>
      </c>
      <c r="B74" s="175" t="s">
        <v>574</v>
      </c>
    </row>
    <row r="75" spans="1:2" ht="12.75">
      <c r="A75" t="s">
        <v>65</v>
      </c>
      <c r="B75" t="s">
        <v>575</v>
      </c>
    </row>
    <row r="76" spans="1:2" ht="12.75">
      <c r="A76" t="s">
        <v>65</v>
      </c>
      <c r="B76" t="s">
        <v>576</v>
      </c>
    </row>
    <row r="77" spans="1:2" ht="12.75">
      <c r="A77" t="s">
        <v>94</v>
      </c>
      <c r="B77" t="s">
        <v>577</v>
      </c>
    </row>
    <row r="78" spans="1:2" ht="12.75">
      <c r="A78" t="s">
        <v>94</v>
      </c>
      <c r="B78" t="s">
        <v>578</v>
      </c>
    </row>
    <row r="79" spans="1:2" ht="12.75">
      <c r="A79" t="s">
        <v>94</v>
      </c>
      <c r="B79" t="s">
        <v>579</v>
      </c>
    </row>
    <row r="80" spans="1:2" ht="12.75">
      <c r="A80" t="s">
        <v>94</v>
      </c>
      <c r="B80" t="s">
        <v>580</v>
      </c>
    </row>
    <row r="81" spans="1:2" ht="12.75">
      <c r="A81" t="s">
        <v>65</v>
      </c>
      <c r="B81" t="s">
        <v>581</v>
      </c>
    </row>
    <row r="82" spans="1:2" ht="12.75">
      <c r="A82" t="s">
        <v>66</v>
      </c>
      <c r="B82" t="s">
        <v>582</v>
      </c>
    </row>
    <row r="83" spans="1:2" ht="12.75">
      <c r="A83" t="s">
        <v>65</v>
      </c>
      <c r="B83" t="s">
        <v>583</v>
      </c>
    </row>
    <row r="84" spans="1:2" ht="12.75">
      <c r="A84" t="s">
        <v>59</v>
      </c>
      <c r="B84" t="s">
        <v>584</v>
      </c>
    </row>
    <row r="85" spans="1:2" ht="12.75">
      <c r="A85" t="s">
        <v>59</v>
      </c>
      <c r="B85" t="s">
        <v>585</v>
      </c>
    </row>
    <row r="86" spans="1:2" ht="12.75">
      <c r="A86" t="s">
        <v>65</v>
      </c>
      <c r="B86" t="s">
        <v>586</v>
      </c>
    </row>
    <row r="87" spans="1:2" ht="12.75">
      <c r="A87" t="s">
        <v>76</v>
      </c>
      <c r="B87" t="s">
        <v>587</v>
      </c>
    </row>
    <row r="88" spans="1:2" ht="12.75">
      <c r="A88" t="s">
        <v>94</v>
      </c>
      <c r="B88" t="s">
        <v>588</v>
      </c>
    </row>
    <row r="89" spans="1:2" ht="12.75">
      <c r="A89" t="s">
        <v>94</v>
      </c>
      <c r="B89" t="s">
        <v>589</v>
      </c>
    </row>
    <row r="90" spans="1:2" ht="12.75">
      <c r="A90" t="s">
        <v>65</v>
      </c>
      <c r="B90" t="s">
        <v>590</v>
      </c>
    </row>
    <row r="91" spans="1:2" ht="12.75">
      <c r="A91" t="s">
        <v>108</v>
      </c>
      <c r="B91" t="s">
        <v>591</v>
      </c>
    </row>
    <row r="92" spans="1:2" ht="12.75">
      <c r="A92" t="s">
        <v>108</v>
      </c>
      <c r="B92" t="s">
        <v>592</v>
      </c>
    </row>
    <row r="93" spans="1:2" ht="12.75">
      <c r="A93" t="s">
        <v>65</v>
      </c>
      <c r="B93" t="s">
        <v>593</v>
      </c>
    </row>
    <row r="94" spans="1:2" ht="12.75">
      <c r="A94" t="s">
        <v>65</v>
      </c>
      <c r="B94" t="s">
        <v>594</v>
      </c>
    </row>
    <row r="95" spans="1:2" ht="12.75">
      <c r="A95" t="s">
        <v>108</v>
      </c>
      <c r="B95" t="s">
        <v>595</v>
      </c>
    </row>
    <row r="96" spans="1:2" ht="12.75">
      <c r="A96" t="s">
        <v>94</v>
      </c>
      <c r="B96" t="s">
        <v>596</v>
      </c>
    </row>
    <row r="97" spans="1:2" ht="12.75">
      <c r="A97" t="s">
        <v>94</v>
      </c>
      <c r="B97" t="s">
        <v>597</v>
      </c>
    </row>
    <row r="98" spans="1:2" ht="12.75">
      <c r="A98" t="s">
        <v>108</v>
      </c>
      <c r="B98" t="s">
        <v>598</v>
      </c>
    </row>
    <row r="99" spans="1:2" ht="12.75">
      <c r="A99" t="s">
        <v>65</v>
      </c>
      <c r="B99" t="s">
        <v>599</v>
      </c>
    </row>
    <row r="100" spans="1:2" ht="12.75">
      <c r="A100" t="s">
        <v>65</v>
      </c>
      <c r="B100" t="s">
        <v>600</v>
      </c>
    </row>
    <row r="101" spans="1:2" ht="12.75">
      <c r="A101" t="s">
        <v>65</v>
      </c>
      <c r="B101" t="s">
        <v>601</v>
      </c>
    </row>
    <row r="102" spans="1:2" ht="12.75">
      <c r="A102" t="s">
        <v>65</v>
      </c>
      <c r="B102" t="s">
        <v>602</v>
      </c>
    </row>
    <row r="103" spans="1:2" ht="12.75">
      <c r="A103" t="s">
        <v>65</v>
      </c>
      <c r="B103" t="s">
        <v>603</v>
      </c>
    </row>
    <row r="104" spans="1:2" ht="12.75">
      <c r="A104" s="279" t="s">
        <v>499</v>
      </c>
      <c r="B104" s="235" t="s">
        <v>604</v>
      </c>
    </row>
    <row r="105" spans="1:2" ht="13.5" thickBot="1">
      <c r="A105" s="280"/>
      <c r="B105" s="233" t="s">
        <v>501</v>
      </c>
    </row>
    <row r="106" spans="1:2" ht="13.5" thickTop="1">
      <c r="A106" t="s">
        <v>53</v>
      </c>
      <c r="B106" t="s">
        <v>605</v>
      </c>
    </row>
    <row r="107" spans="1:2" ht="12.75">
      <c r="A107" t="s">
        <v>18</v>
      </c>
      <c r="B107" t="s">
        <v>606</v>
      </c>
    </row>
    <row r="108" spans="1:2" ht="12.75">
      <c r="A108" t="s">
        <v>34</v>
      </c>
      <c r="B108" t="s">
        <v>607</v>
      </c>
    </row>
    <row r="109" spans="1:2" ht="12.75">
      <c r="A109" t="s">
        <v>35</v>
      </c>
      <c r="B109" t="s">
        <v>608</v>
      </c>
    </row>
    <row r="110" spans="1:2" ht="12.75">
      <c r="A110" t="s">
        <v>53</v>
      </c>
      <c r="B110" t="s">
        <v>609</v>
      </c>
    </row>
    <row r="111" spans="1:2" ht="12.75">
      <c r="A111" t="s">
        <v>53</v>
      </c>
      <c r="B111" t="s">
        <v>610</v>
      </c>
    </row>
    <row r="112" spans="1:2" ht="12.75">
      <c r="A112" t="s">
        <v>53</v>
      </c>
      <c r="B112" t="s">
        <v>611</v>
      </c>
    </row>
    <row r="113" spans="1:2" ht="12.75">
      <c r="A113" t="s">
        <v>53</v>
      </c>
      <c r="B113" t="s">
        <v>612</v>
      </c>
    </row>
    <row r="114" spans="1:2" ht="12.75">
      <c r="A114" t="s">
        <v>53</v>
      </c>
      <c r="B114" t="s">
        <v>613</v>
      </c>
    </row>
    <row r="115" spans="1:2" ht="12.75">
      <c r="A115" s="279" t="s">
        <v>499</v>
      </c>
      <c r="B115" s="235" t="s">
        <v>604</v>
      </c>
    </row>
    <row r="116" spans="1:2" ht="13.5" thickBot="1">
      <c r="A116" s="280"/>
      <c r="B116" s="233" t="s">
        <v>551</v>
      </c>
    </row>
    <row r="117" spans="1:2" ht="13.5" thickTop="1">
      <c r="A117" t="s">
        <v>96</v>
      </c>
      <c r="B117" t="s">
        <v>614</v>
      </c>
    </row>
    <row r="118" spans="1:2" ht="12.75">
      <c r="A118" t="s">
        <v>21</v>
      </c>
      <c r="B118" t="s">
        <v>615</v>
      </c>
    </row>
    <row r="119" spans="1:2" ht="12.75">
      <c r="A119" t="s">
        <v>21</v>
      </c>
      <c r="B119" t="s">
        <v>616</v>
      </c>
    </row>
    <row r="120" spans="1:2" ht="12.75">
      <c r="A120" t="s">
        <v>96</v>
      </c>
      <c r="B120" t="s">
        <v>617</v>
      </c>
    </row>
    <row r="121" spans="1:2" ht="12.75">
      <c r="A121" t="s">
        <v>95</v>
      </c>
      <c r="B121" t="s">
        <v>618</v>
      </c>
    </row>
    <row r="122" spans="1:2" ht="12.75">
      <c r="A122" t="s">
        <v>21</v>
      </c>
      <c r="B122" t="s">
        <v>619</v>
      </c>
    </row>
    <row r="123" spans="1:2" ht="12.75">
      <c r="A123" t="s">
        <v>21</v>
      </c>
      <c r="B123" t="s">
        <v>620</v>
      </c>
    </row>
    <row r="124" spans="1:2" ht="12.75">
      <c r="A124" t="s">
        <v>21</v>
      </c>
      <c r="B124" t="s">
        <v>621</v>
      </c>
    </row>
    <row r="125" spans="1:2" ht="12.75">
      <c r="A125" t="s">
        <v>21</v>
      </c>
      <c r="B125" t="s">
        <v>622</v>
      </c>
    </row>
    <row r="126" spans="1:2" ht="12.75">
      <c r="A126" t="s">
        <v>93</v>
      </c>
      <c r="B126" t="s">
        <v>623</v>
      </c>
    </row>
    <row r="127" spans="1:2" ht="12.75">
      <c r="A127" t="s">
        <v>93</v>
      </c>
      <c r="B127" t="s">
        <v>624</v>
      </c>
    </row>
    <row r="128" spans="1:2" ht="12.75">
      <c r="A128" t="s">
        <v>21</v>
      </c>
      <c r="B128" t="s">
        <v>625</v>
      </c>
    </row>
    <row r="129" spans="1:2" ht="12.75">
      <c r="A129" t="s">
        <v>21</v>
      </c>
      <c r="B129" t="s">
        <v>626</v>
      </c>
    </row>
    <row r="130" spans="1:2" ht="12.75">
      <c r="A130" t="s">
        <v>21</v>
      </c>
      <c r="B130" t="s">
        <v>627</v>
      </c>
    </row>
    <row r="131" spans="1:2" ht="12.75">
      <c r="A131" t="s">
        <v>96</v>
      </c>
      <c r="B131" t="s">
        <v>628</v>
      </c>
    </row>
    <row r="132" spans="1:2" ht="12.75">
      <c r="A132" t="s">
        <v>95</v>
      </c>
      <c r="B132" t="s">
        <v>629</v>
      </c>
    </row>
    <row r="133" spans="1:2" ht="12.75">
      <c r="A133" t="s">
        <v>95</v>
      </c>
      <c r="B133" t="s">
        <v>630</v>
      </c>
    </row>
    <row r="134" spans="1:2" ht="12.75">
      <c r="A134" t="s">
        <v>96</v>
      </c>
      <c r="B134" t="s">
        <v>631</v>
      </c>
    </row>
    <row r="135" spans="1:2" ht="12.75">
      <c r="A135" t="s">
        <v>96</v>
      </c>
      <c r="B135" t="s">
        <v>632</v>
      </c>
    </row>
    <row r="136" spans="1:2" ht="12.75">
      <c r="A136" t="s">
        <v>21</v>
      </c>
      <c r="B136" t="s">
        <v>633</v>
      </c>
    </row>
    <row r="137" spans="1:2" ht="12.75">
      <c r="A137" t="s">
        <v>96</v>
      </c>
      <c r="B137" t="s">
        <v>634</v>
      </c>
    </row>
    <row r="138" spans="1:2" ht="12.75">
      <c r="A138" t="s">
        <v>21</v>
      </c>
      <c r="B138" t="s">
        <v>635</v>
      </c>
    </row>
    <row r="139" spans="1:2" ht="12.75">
      <c r="A139" t="s">
        <v>96</v>
      </c>
      <c r="B139" t="s">
        <v>636</v>
      </c>
    </row>
    <row r="140" spans="1:2" ht="12.75">
      <c r="A140" t="s">
        <v>95</v>
      </c>
      <c r="B140" t="s">
        <v>637</v>
      </c>
    </row>
    <row r="141" spans="1:2" ht="12.75">
      <c r="A141" t="s">
        <v>96</v>
      </c>
      <c r="B141" t="s">
        <v>638</v>
      </c>
    </row>
    <row r="142" spans="1:2" ht="12.75">
      <c r="A142" t="s">
        <v>95</v>
      </c>
      <c r="B142" t="s">
        <v>639</v>
      </c>
    </row>
    <row r="143" spans="1:2" ht="12.75">
      <c r="A143" s="279" t="s">
        <v>499</v>
      </c>
      <c r="B143" s="235" t="s">
        <v>640</v>
      </c>
    </row>
    <row r="144" spans="1:2" ht="13.5" thickBot="1">
      <c r="A144" s="280"/>
      <c r="B144" s="233" t="s">
        <v>501</v>
      </c>
    </row>
    <row r="145" spans="1:2" ht="13.5" thickTop="1">
      <c r="A145" t="s">
        <v>45</v>
      </c>
      <c r="B145" t="s">
        <v>641</v>
      </c>
    </row>
    <row r="146" spans="1:2" ht="12.75">
      <c r="A146" t="s">
        <v>24</v>
      </c>
      <c r="B146" t="s">
        <v>642</v>
      </c>
    </row>
    <row r="147" spans="1:2" ht="12.75">
      <c r="A147" t="s">
        <v>22</v>
      </c>
      <c r="B147" t="s">
        <v>643</v>
      </c>
    </row>
    <row r="148" spans="1:2" ht="12.75">
      <c r="A148" t="s">
        <v>23</v>
      </c>
      <c r="B148" t="s">
        <v>644</v>
      </c>
    </row>
    <row r="149" spans="1:2" ht="12.75">
      <c r="A149" t="s">
        <v>22</v>
      </c>
      <c r="B149" t="s">
        <v>645</v>
      </c>
    </row>
    <row r="150" spans="1:2" ht="12.75">
      <c r="A150" t="s">
        <v>26</v>
      </c>
      <c r="B150" t="s">
        <v>646</v>
      </c>
    </row>
    <row r="151" spans="1:2" ht="12.75">
      <c r="A151" t="s">
        <v>26</v>
      </c>
      <c r="B151" t="s">
        <v>647</v>
      </c>
    </row>
    <row r="152" spans="1:2" ht="12.75">
      <c r="A152" t="s">
        <v>26</v>
      </c>
      <c r="B152" t="s">
        <v>648</v>
      </c>
    </row>
    <row r="153" spans="1:2" ht="12.75">
      <c r="A153" t="s">
        <v>26</v>
      </c>
      <c r="B153" t="s">
        <v>649</v>
      </c>
    </row>
    <row r="154" spans="1:2" ht="12.75">
      <c r="A154" t="s">
        <v>26</v>
      </c>
      <c r="B154" t="s">
        <v>650</v>
      </c>
    </row>
    <row r="155" spans="1:2" ht="12.75">
      <c r="A155" t="s">
        <v>25</v>
      </c>
      <c r="B155" t="s">
        <v>651</v>
      </c>
    </row>
    <row r="156" spans="1:2" ht="12.75">
      <c r="A156" t="s">
        <v>25</v>
      </c>
      <c r="B156" t="s">
        <v>652</v>
      </c>
    </row>
    <row r="157" spans="1:2" ht="12.75">
      <c r="A157" t="s">
        <v>34</v>
      </c>
      <c r="B157" t="s">
        <v>653</v>
      </c>
    </row>
    <row r="158" spans="1:2" ht="12.75">
      <c r="A158" t="s">
        <v>25</v>
      </c>
      <c r="B158" t="s">
        <v>654</v>
      </c>
    </row>
    <row r="159" spans="1:2" ht="12.75">
      <c r="A159" t="s">
        <v>28</v>
      </c>
      <c r="B159" t="s">
        <v>655</v>
      </c>
    </row>
    <row r="160" spans="1:2" ht="12.75">
      <c r="A160" t="s">
        <v>27</v>
      </c>
      <c r="B160" t="s">
        <v>656</v>
      </c>
    </row>
    <row r="161" spans="1:2" ht="12.75">
      <c r="A161" t="s">
        <v>29</v>
      </c>
      <c r="B161" t="s">
        <v>657</v>
      </c>
    </row>
    <row r="162" spans="1:2" ht="12.75">
      <c r="A162" t="s">
        <v>30</v>
      </c>
      <c r="B162" t="s">
        <v>658</v>
      </c>
    </row>
    <row r="163" spans="1:2" ht="12.75">
      <c r="A163" t="s">
        <v>49</v>
      </c>
      <c r="B163" t="s">
        <v>659</v>
      </c>
    </row>
    <row r="164" spans="1:2" ht="12.75">
      <c r="A164" t="s">
        <v>34</v>
      </c>
      <c r="B164" t="s">
        <v>660</v>
      </c>
    </row>
    <row r="165" spans="1:2" ht="12.75">
      <c r="A165" t="s">
        <v>25</v>
      </c>
      <c r="B165" t="s">
        <v>661</v>
      </c>
    </row>
    <row r="166" spans="1:2" ht="12.75">
      <c r="A166" t="s">
        <v>46</v>
      </c>
      <c r="B166" t="s">
        <v>662</v>
      </c>
    </row>
    <row r="167" spans="1:2" ht="12.75">
      <c r="A167" t="s">
        <v>25</v>
      </c>
      <c r="B167" t="s">
        <v>663</v>
      </c>
    </row>
    <row r="168" spans="1:2" ht="12.75">
      <c r="A168" t="s">
        <v>28</v>
      </c>
      <c r="B168" t="s">
        <v>664</v>
      </c>
    </row>
    <row r="169" spans="1:2" ht="12.75">
      <c r="A169" s="279" t="s">
        <v>499</v>
      </c>
      <c r="B169" s="235" t="s">
        <v>640</v>
      </c>
    </row>
    <row r="170" spans="1:2" ht="13.5" thickBot="1">
      <c r="A170" s="280"/>
      <c r="B170" s="233" t="s">
        <v>551</v>
      </c>
    </row>
    <row r="171" spans="1:2" ht="13.5" thickTop="1">
      <c r="A171" t="s">
        <v>83</v>
      </c>
      <c r="B171" t="s">
        <v>665</v>
      </c>
    </row>
    <row r="172" spans="1:2" ht="12.75">
      <c r="A172" t="s">
        <v>78</v>
      </c>
      <c r="B172" t="s">
        <v>666</v>
      </c>
    </row>
    <row r="173" spans="1:2" ht="12.75">
      <c r="A173" t="s">
        <v>78</v>
      </c>
      <c r="B173" t="s">
        <v>667</v>
      </c>
    </row>
    <row r="174" spans="1:2" ht="12.75">
      <c r="A174" t="s">
        <v>78</v>
      </c>
      <c r="B174" t="s">
        <v>668</v>
      </c>
    </row>
    <row r="175" spans="1:2" ht="12.75">
      <c r="A175" t="s">
        <v>78</v>
      </c>
      <c r="B175" t="s">
        <v>669</v>
      </c>
    </row>
    <row r="176" spans="1:2" ht="12.75">
      <c r="A176" t="s">
        <v>79</v>
      </c>
      <c r="B176" t="s">
        <v>670</v>
      </c>
    </row>
    <row r="177" spans="1:2" ht="12.75">
      <c r="A177" t="s">
        <v>79</v>
      </c>
      <c r="B177" t="s">
        <v>671</v>
      </c>
    </row>
    <row r="178" spans="1:2" ht="12.75">
      <c r="A178" t="s">
        <v>79</v>
      </c>
      <c r="B178" t="s">
        <v>672</v>
      </c>
    </row>
    <row r="179" spans="1:2" ht="12.75">
      <c r="A179" t="s">
        <v>79</v>
      </c>
      <c r="B179" t="s">
        <v>673</v>
      </c>
    </row>
    <row r="180" spans="1:2" ht="12.75">
      <c r="A180" t="s">
        <v>79</v>
      </c>
      <c r="B180" t="s">
        <v>674</v>
      </c>
    </row>
    <row r="181" spans="1:2" ht="12.75">
      <c r="A181" t="s">
        <v>83</v>
      </c>
      <c r="B181" t="s">
        <v>675</v>
      </c>
    </row>
    <row r="182" spans="1:2" ht="12.75">
      <c r="A182" t="s">
        <v>80</v>
      </c>
      <c r="B182" t="s">
        <v>676</v>
      </c>
    </row>
    <row r="183" spans="1:2" ht="12.75">
      <c r="A183" t="s">
        <v>83</v>
      </c>
      <c r="B183" t="s">
        <v>677</v>
      </c>
    </row>
    <row r="184" spans="1:2" ht="12.75">
      <c r="A184" t="s">
        <v>81</v>
      </c>
      <c r="B184" t="s">
        <v>678</v>
      </c>
    </row>
    <row r="185" spans="1:2" ht="12.75">
      <c r="A185" t="s">
        <v>83</v>
      </c>
      <c r="B185" t="s">
        <v>679</v>
      </c>
    </row>
    <row r="186" spans="1:2" ht="12.75">
      <c r="A186" t="s">
        <v>77</v>
      </c>
      <c r="B186" t="s">
        <v>680</v>
      </c>
    </row>
    <row r="187" spans="1:2" ht="12.75">
      <c r="A187" t="s">
        <v>83</v>
      </c>
      <c r="B187" t="s">
        <v>681</v>
      </c>
    </row>
    <row r="188" spans="1:2" ht="12.75">
      <c r="A188" t="s">
        <v>77</v>
      </c>
      <c r="B188" t="s">
        <v>682</v>
      </c>
    </row>
    <row r="189" spans="1:2" ht="12.75">
      <c r="A189" t="s">
        <v>82</v>
      </c>
      <c r="B189" t="s">
        <v>683</v>
      </c>
    </row>
    <row r="190" spans="1:2" ht="12.75">
      <c r="A190" t="s">
        <v>84</v>
      </c>
      <c r="B190" t="s">
        <v>684</v>
      </c>
    </row>
    <row r="191" spans="1:2" ht="12.75">
      <c r="A191" t="s">
        <v>83</v>
      </c>
      <c r="B191" t="s">
        <v>685</v>
      </c>
    </row>
    <row r="192" spans="1:2" ht="12.75">
      <c r="A192" t="s">
        <v>85</v>
      </c>
      <c r="B192" t="s">
        <v>686</v>
      </c>
    </row>
    <row r="193" spans="1:2" ht="12.75">
      <c r="A193" t="s">
        <v>83</v>
      </c>
      <c r="B193" t="s">
        <v>687</v>
      </c>
    </row>
    <row r="194" spans="1:2" ht="12.75">
      <c r="A194" t="s">
        <v>83</v>
      </c>
      <c r="B194" t="s">
        <v>688</v>
      </c>
    </row>
    <row r="195" spans="1:2" ht="12.75">
      <c r="A195" t="s">
        <v>81</v>
      </c>
      <c r="B195" t="s">
        <v>689</v>
      </c>
    </row>
    <row r="196" spans="1:2" ht="12.75">
      <c r="A196" t="s">
        <v>83</v>
      </c>
      <c r="B196" t="s">
        <v>690</v>
      </c>
    </row>
    <row r="197" spans="1:2" ht="12.75">
      <c r="A197" t="s">
        <v>83</v>
      </c>
      <c r="B197" t="s">
        <v>691</v>
      </c>
    </row>
    <row r="198" spans="1:2" ht="12.75">
      <c r="A198" t="s">
        <v>83</v>
      </c>
      <c r="B198" t="s">
        <v>692</v>
      </c>
    </row>
    <row r="199" spans="1:2" ht="12.75">
      <c r="A199" t="s">
        <v>84</v>
      </c>
      <c r="B199" t="s">
        <v>693</v>
      </c>
    </row>
    <row r="200" spans="1:2" ht="12.75">
      <c r="A200" t="s">
        <v>83</v>
      </c>
      <c r="B200" t="s">
        <v>694</v>
      </c>
    </row>
    <row r="201" spans="1:2" ht="12.75">
      <c r="A201" t="s">
        <v>83</v>
      </c>
      <c r="B201" t="s">
        <v>695</v>
      </c>
    </row>
    <row r="202" spans="1:2" ht="12.75">
      <c r="A202" t="s">
        <v>83</v>
      </c>
      <c r="B202" t="s">
        <v>696</v>
      </c>
    </row>
    <row r="203" spans="1:2" ht="12.75">
      <c r="A203" t="s">
        <v>79</v>
      </c>
      <c r="B203" t="s">
        <v>697</v>
      </c>
    </row>
    <row r="204" spans="1:2" ht="12.75">
      <c r="A204" s="279" t="s">
        <v>499</v>
      </c>
      <c r="B204" s="235" t="s">
        <v>698</v>
      </c>
    </row>
    <row r="205" spans="1:2" ht="13.5" thickBot="1">
      <c r="A205" s="280"/>
      <c r="B205" s="233" t="s">
        <v>501</v>
      </c>
    </row>
    <row r="206" spans="1:2" ht="13.5" thickTop="1">
      <c r="A206" t="s">
        <v>32</v>
      </c>
      <c r="B206" t="s">
        <v>699</v>
      </c>
    </row>
    <row r="207" spans="1:2" ht="12.75">
      <c r="A207" t="s">
        <v>32</v>
      </c>
      <c r="B207" t="s">
        <v>700</v>
      </c>
    </row>
    <row r="208" spans="1:2" ht="12.75">
      <c r="A208" t="s">
        <v>15</v>
      </c>
      <c r="B208" t="s">
        <v>701</v>
      </c>
    </row>
    <row r="209" spans="1:2" ht="12.75">
      <c r="A209" t="s">
        <v>32</v>
      </c>
      <c r="B209" t="s">
        <v>702</v>
      </c>
    </row>
    <row r="210" spans="1:2" ht="12.75">
      <c r="A210" t="s">
        <v>32</v>
      </c>
      <c r="B210" t="s">
        <v>703</v>
      </c>
    </row>
    <row r="211" spans="1:2" ht="12.75">
      <c r="A211" t="s">
        <v>32</v>
      </c>
      <c r="B211" t="s">
        <v>704</v>
      </c>
    </row>
    <row r="212" spans="1:2" ht="12.75">
      <c r="A212" t="s">
        <v>32</v>
      </c>
      <c r="B212" t="s">
        <v>705</v>
      </c>
    </row>
    <row r="213" spans="1:2" ht="12.75">
      <c r="A213" t="s">
        <v>32</v>
      </c>
      <c r="B213" t="s">
        <v>706</v>
      </c>
    </row>
    <row r="214" spans="1:2" ht="12.75">
      <c r="A214" t="s">
        <v>32</v>
      </c>
      <c r="B214" t="s">
        <v>707</v>
      </c>
    </row>
    <row r="215" spans="1:2" ht="12.75">
      <c r="A215" t="s">
        <v>32</v>
      </c>
      <c r="B215" t="s">
        <v>708</v>
      </c>
    </row>
    <row r="216" spans="1:2" ht="12.75">
      <c r="A216" t="s">
        <v>32</v>
      </c>
      <c r="B216" t="s">
        <v>709</v>
      </c>
    </row>
    <row r="217" spans="1:2" ht="12.75">
      <c r="A217" t="s">
        <v>15</v>
      </c>
      <c r="B217" t="s">
        <v>710</v>
      </c>
    </row>
    <row r="218" spans="1:2" ht="12.75">
      <c r="A218" t="s">
        <v>15</v>
      </c>
      <c r="B218" t="s">
        <v>711</v>
      </c>
    </row>
    <row r="219" spans="1:2" ht="12.75">
      <c r="A219" t="s">
        <v>32</v>
      </c>
      <c r="B219" t="s">
        <v>712</v>
      </c>
    </row>
    <row r="220" spans="1:2" ht="12.75">
      <c r="A220" t="s">
        <v>15</v>
      </c>
      <c r="B220" t="s">
        <v>713</v>
      </c>
    </row>
    <row r="221" spans="1:2" ht="12.75">
      <c r="A221" s="281" t="s">
        <v>499</v>
      </c>
      <c r="B221" s="235" t="s">
        <v>698</v>
      </c>
    </row>
    <row r="222" spans="1:2" ht="13.5" thickBot="1">
      <c r="A222" s="282"/>
      <c r="B222" s="233" t="s">
        <v>551</v>
      </c>
    </row>
    <row r="223" spans="1:2" ht="13.5" thickTop="1">
      <c r="A223" s="239" t="s">
        <v>32</v>
      </c>
      <c r="B223" s="240" t="s">
        <v>714</v>
      </c>
    </row>
    <row r="224" spans="1:2" ht="12.75">
      <c r="A224" s="241" t="s">
        <v>32</v>
      </c>
      <c r="B224" s="242" t="s">
        <v>715</v>
      </c>
    </row>
    <row r="225" spans="1:2" ht="12.75">
      <c r="A225" s="239" t="s">
        <v>32</v>
      </c>
      <c r="B225" s="240" t="s">
        <v>716</v>
      </c>
    </row>
    <row r="226" spans="1:2" ht="12.75">
      <c r="A226" s="279" t="s">
        <v>499</v>
      </c>
      <c r="B226" s="235" t="s">
        <v>717</v>
      </c>
    </row>
    <row r="227" spans="1:2" ht="13.5" thickBot="1">
      <c r="A227" s="280"/>
      <c r="B227" s="233" t="s">
        <v>501</v>
      </c>
    </row>
    <row r="228" spans="1:2" ht="13.5" thickTop="1">
      <c r="A228" t="s">
        <v>1</v>
      </c>
      <c r="B228" t="s">
        <v>718</v>
      </c>
    </row>
    <row r="229" spans="1:2" ht="12.75">
      <c r="A229" t="s">
        <v>39</v>
      </c>
      <c r="B229" t="s">
        <v>719</v>
      </c>
    </row>
    <row r="230" spans="1:2" ht="12.75">
      <c r="A230" t="s">
        <v>28</v>
      </c>
      <c r="B230" t="s">
        <v>720</v>
      </c>
    </row>
    <row r="231" spans="1:2" ht="12.75">
      <c r="A231" t="s">
        <v>16</v>
      </c>
      <c r="B231" t="s">
        <v>721</v>
      </c>
    </row>
    <row r="232" spans="1:2" ht="12.75">
      <c r="A232" t="s">
        <v>19</v>
      </c>
      <c r="B232" t="s">
        <v>722</v>
      </c>
    </row>
    <row r="233" spans="1:2" ht="12.75">
      <c r="A233" t="s">
        <v>39</v>
      </c>
      <c r="B233" t="s">
        <v>723</v>
      </c>
    </row>
    <row r="234" spans="1:2" ht="12.75">
      <c r="A234" t="s">
        <v>39</v>
      </c>
      <c r="B234" t="s">
        <v>724</v>
      </c>
    </row>
    <row r="235" spans="1:2" ht="12.75">
      <c r="A235" t="s">
        <v>39</v>
      </c>
      <c r="B235" t="s">
        <v>725</v>
      </c>
    </row>
    <row r="236" spans="1:2" ht="12.75">
      <c r="A236" t="s">
        <v>39</v>
      </c>
      <c r="B236" t="s">
        <v>726</v>
      </c>
    </row>
    <row r="237" spans="1:2" ht="12.75">
      <c r="A237" t="s">
        <v>39</v>
      </c>
      <c r="B237" t="s">
        <v>727</v>
      </c>
    </row>
    <row r="238" spans="1:2" ht="12.75">
      <c r="A238" t="s">
        <v>39</v>
      </c>
      <c r="B238" t="s">
        <v>728</v>
      </c>
    </row>
    <row r="239" spans="1:2" ht="12.75">
      <c r="A239" t="s">
        <v>39</v>
      </c>
      <c r="B239" t="s">
        <v>729</v>
      </c>
    </row>
    <row r="240" spans="1:2" ht="12.75">
      <c r="A240" t="s">
        <v>39</v>
      </c>
      <c r="B240" t="s">
        <v>730</v>
      </c>
    </row>
    <row r="241" spans="1:2" ht="12.75">
      <c r="A241" s="279" t="s">
        <v>499</v>
      </c>
      <c r="B241" s="235" t="s">
        <v>717</v>
      </c>
    </row>
    <row r="242" spans="1:2" ht="13.5" thickBot="1">
      <c r="A242" s="280"/>
      <c r="B242" s="233" t="s">
        <v>551</v>
      </c>
    </row>
    <row r="243" spans="1:2" ht="13.5" thickTop="1">
      <c r="A243" t="s">
        <v>32</v>
      </c>
      <c r="B243" t="s">
        <v>731</v>
      </c>
    </row>
    <row r="244" spans="1:2" ht="12.75">
      <c r="A244" t="s">
        <v>32</v>
      </c>
      <c r="B244" t="s">
        <v>732</v>
      </c>
    </row>
    <row r="245" spans="1:2" ht="12.75">
      <c r="A245" t="s">
        <v>32</v>
      </c>
      <c r="B245" t="s">
        <v>733</v>
      </c>
    </row>
    <row r="246" spans="1:2" ht="12.75">
      <c r="A246" t="s">
        <v>32</v>
      </c>
      <c r="B246" t="s">
        <v>734</v>
      </c>
    </row>
    <row r="247" spans="1:2" ht="12.75">
      <c r="A247" t="s">
        <v>32</v>
      </c>
      <c r="B247" t="s">
        <v>735</v>
      </c>
    </row>
    <row r="248" spans="1:2" ht="12.75">
      <c r="A248" s="276" t="s">
        <v>499</v>
      </c>
      <c r="B248" s="235" t="s">
        <v>736</v>
      </c>
    </row>
    <row r="249" spans="1:2" ht="13.5" thickBot="1">
      <c r="A249" s="278"/>
      <c r="B249" s="233" t="s">
        <v>501</v>
      </c>
    </row>
    <row r="250" spans="1:2" ht="13.5" thickTop="1">
      <c r="A250" t="s">
        <v>21</v>
      </c>
      <c r="B250" t="s">
        <v>737</v>
      </c>
    </row>
    <row r="251" spans="1:2" ht="12.75">
      <c r="A251" t="s">
        <v>21</v>
      </c>
      <c r="B251" t="s">
        <v>738</v>
      </c>
    </row>
    <row r="252" spans="1:2" ht="12.75">
      <c r="A252" t="s">
        <v>48</v>
      </c>
      <c r="B252" t="s">
        <v>739</v>
      </c>
    </row>
    <row r="253" spans="1:2" ht="12.75">
      <c r="A253" t="s">
        <v>21</v>
      </c>
      <c r="B253" t="s">
        <v>740</v>
      </c>
    </row>
    <row r="254" spans="1:2" ht="12.75">
      <c r="A254" t="s">
        <v>21</v>
      </c>
      <c r="B254" t="s">
        <v>741</v>
      </c>
    </row>
    <row r="255" spans="1:2" ht="12.75">
      <c r="A255" t="s">
        <v>21</v>
      </c>
      <c r="B255" t="s">
        <v>742</v>
      </c>
    </row>
    <row r="256" spans="1:2" ht="12.75">
      <c r="A256" t="s">
        <v>21</v>
      </c>
      <c r="B256" t="s">
        <v>743</v>
      </c>
    </row>
    <row r="257" spans="1:2" ht="12.75">
      <c r="A257" t="s">
        <v>21</v>
      </c>
      <c r="B257" t="s">
        <v>744</v>
      </c>
    </row>
    <row r="258" spans="1:2" ht="12.75">
      <c r="A258" t="s">
        <v>21</v>
      </c>
      <c r="B258" t="s">
        <v>745</v>
      </c>
    </row>
    <row r="259" spans="1:2" ht="12.75">
      <c r="A259" t="s">
        <v>21</v>
      </c>
      <c r="B259" t="s">
        <v>746</v>
      </c>
    </row>
    <row r="260" spans="1:2" ht="12.75">
      <c r="A260" s="276" t="s">
        <v>499</v>
      </c>
      <c r="B260" s="235" t="s">
        <v>736</v>
      </c>
    </row>
    <row r="261" spans="1:2" ht="13.5" thickBot="1">
      <c r="A261" s="278"/>
      <c r="B261" s="233" t="s">
        <v>551</v>
      </c>
    </row>
    <row r="262" spans="1:2" ht="13.5" thickTop="1">
      <c r="A262" t="s">
        <v>62</v>
      </c>
      <c r="B262" t="s">
        <v>747</v>
      </c>
    </row>
    <row r="263" spans="1:2" ht="12.75">
      <c r="A263" t="s">
        <v>94</v>
      </c>
      <c r="B263" t="s">
        <v>748</v>
      </c>
    </row>
    <row r="264" spans="1:2" ht="12.75">
      <c r="A264" t="s">
        <v>21</v>
      </c>
      <c r="B264" t="s">
        <v>749</v>
      </c>
    </row>
    <row r="265" spans="1:2" ht="12.75">
      <c r="A265" t="s">
        <v>21</v>
      </c>
      <c r="B265" t="s">
        <v>750</v>
      </c>
    </row>
    <row r="266" spans="1:2" ht="12.75">
      <c r="A266" t="s">
        <v>21</v>
      </c>
      <c r="B266" t="s">
        <v>751</v>
      </c>
    </row>
    <row r="267" spans="1:2" ht="12.75">
      <c r="A267" t="s">
        <v>21</v>
      </c>
      <c r="B267" t="s">
        <v>752</v>
      </c>
    </row>
    <row r="268" spans="1:2" ht="12.75">
      <c r="A268" t="s">
        <v>21</v>
      </c>
      <c r="B268" t="s">
        <v>753</v>
      </c>
    </row>
    <row r="269" spans="1:2" ht="12.75">
      <c r="A269" t="s">
        <v>21</v>
      </c>
      <c r="B269" t="s">
        <v>754</v>
      </c>
    </row>
    <row r="270" spans="1:2" ht="12.75">
      <c r="A270" t="s">
        <v>21</v>
      </c>
      <c r="B270" t="s">
        <v>755</v>
      </c>
    </row>
    <row r="271" spans="1:2" ht="12.75">
      <c r="A271" s="276" t="s">
        <v>499</v>
      </c>
      <c r="B271" s="235" t="s">
        <v>756</v>
      </c>
    </row>
    <row r="272" spans="1:2" ht="13.5" thickBot="1">
      <c r="A272" s="278"/>
      <c r="B272" s="233" t="s">
        <v>501</v>
      </c>
    </row>
    <row r="273" spans="1:2" ht="13.5" thickTop="1">
      <c r="A273" t="s">
        <v>42</v>
      </c>
      <c r="B273" t="s">
        <v>757</v>
      </c>
    </row>
    <row r="274" spans="1:2" ht="12.75">
      <c r="A274" t="s">
        <v>43</v>
      </c>
      <c r="B274" t="s">
        <v>758</v>
      </c>
    </row>
    <row r="275" spans="1:2" ht="12.75">
      <c r="A275" t="s">
        <v>16</v>
      </c>
      <c r="B275" t="s">
        <v>759</v>
      </c>
    </row>
    <row r="276" spans="1:2" ht="12.75">
      <c r="A276" t="s">
        <v>107</v>
      </c>
      <c r="B276" t="s">
        <v>760</v>
      </c>
    </row>
    <row r="277" spans="1:2" ht="12.75">
      <c r="A277" t="s">
        <v>45</v>
      </c>
      <c r="B277" t="s">
        <v>761</v>
      </c>
    </row>
    <row r="278" spans="1:2" ht="12.75">
      <c r="A278" t="s">
        <v>42</v>
      </c>
      <c r="B278" t="s">
        <v>762</v>
      </c>
    </row>
    <row r="279" spans="1:2" ht="12.75">
      <c r="A279" t="s">
        <v>16</v>
      </c>
      <c r="B279" t="s">
        <v>763</v>
      </c>
    </row>
    <row r="280" spans="1:2" ht="12.75">
      <c r="A280" t="s">
        <v>43</v>
      </c>
      <c r="B280" t="s">
        <v>764</v>
      </c>
    </row>
    <row r="281" spans="1:2" ht="12.75">
      <c r="A281" t="s">
        <v>61</v>
      </c>
      <c r="B281" t="s">
        <v>765</v>
      </c>
    </row>
    <row r="282" spans="1:2" ht="12.75">
      <c r="A282" t="s">
        <v>61</v>
      </c>
      <c r="B282" t="s">
        <v>766</v>
      </c>
    </row>
    <row r="283" spans="1:2" ht="12.75">
      <c r="A283" t="s">
        <v>37</v>
      </c>
      <c r="B283" t="s">
        <v>767</v>
      </c>
    </row>
    <row r="284" spans="1:2" ht="12.75">
      <c r="A284" t="s">
        <v>44</v>
      </c>
      <c r="B284" t="s">
        <v>768</v>
      </c>
    </row>
    <row r="285" spans="1:2" ht="12.75">
      <c r="A285" t="s">
        <v>42</v>
      </c>
      <c r="B285" t="s">
        <v>769</v>
      </c>
    </row>
    <row r="286" spans="1:2" ht="12.75">
      <c r="A286" t="s">
        <v>43</v>
      </c>
      <c r="B286" t="s">
        <v>770</v>
      </c>
    </row>
    <row r="287" spans="1:2" ht="12.75">
      <c r="A287" t="s">
        <v>41</v>
      </c>
      <c r="B287" t="s">
        <v>771</v>
      </c>
    </row>
    <row r="288" spans="1:2" ht="12.75">
      <c r="A288" t="s">
        <v>44</v>
      </c>
      <c r="B288" t="s">
        <v>772</v>
      </c>
    </row>
    <row r="289" spans="1:2" ht="12.75">
      <c r="A289" t="s">
        <v>43</v>
      </c>
      <c r="B289" t="s">
        <v>773</v>
      </c>
    </row>
    <row r="290" spans="1:2" ht="12.75">
      <c r="A290" t="s">
        <v>10</v>
      </c>
      <c r="B290" t="s">
        <v>774</v>
      </c>
    </row>
    <row r="291" spans="1:2" ht="12.75">
      <c r="A291" t="s">
        <v>45</v>
      </c>
      <c r="B291" t="s">
        <v>775</v>
      </c>
    </row>
    <row r="292" spans="1:2" ht="12.75">
      <c r="A292" t="s">
        <v>45</v>
      </c>
      <c r="B292" t="s">
        <v>776</v>
      </c>
    </row>
    <row r="293" spans="1:2" ht="12.75">
      <c r="A293" t="s">
        <v>45</v>
      </c>
      <c r="B293" t="s">
        <v>777</v>
      </c>
    </row>
    <row r="294" spans="1:2" ht="12.75">
      <c r="A294" t="s">
        <v>45</v>
      </c>
      <c r="B294" t="s">
        <v>778</v>
      </c>
    </row>
    <row r="295" spans="1:2" ht="12.75">
      <c r="A295" t="s">
        <v>45</v>
      </c>
      <c r="B295" t="s">
        <v>779</v>
      </c>
    </row>
    <row r="296" spans="1:2" ht="12.75">
      <c r="A296" t="s">
        <v>45</v>
      </c>
      <c r="B296" t="s">
        <v>780</v>
      </c>
    </row>
    <row r="297" spans="1:2" ht="12.75">
      <c r="A297" t="s">
        <v>10</v>
      </c>
      <c r="B297" t="s">
        <v>781</v>
      </c>
    </row>
    <row r="298" spans="1:2" ht="12.75">
      <c r="A298" t="s">
        <v>68</v>
      </c>
      <c r="B298" t="s">
        <v>782</v>
      </c>
    </row>
    <row r="299" spans="1:2" ht="12.75">
      <c r="A299" t="s">
        <v>60</v>
      </c>
      <c r="B299" t="s">
        <v>783</v>
      </c>
    </row>
    <row r="300" spans="1:2" ht="12.75">
      <c r="A300" t="s">
        <v>60</v>
      </c>
      <c r="B300" t="s">
        <v>784</v>
      </c>
    </row>
    <row r="301" spans="1:2" ht="12.75">
      <c r="A301" s="276" t="s">
        <v>499</v>
      </c>
      <c r="B301" s="235" t="s">
        <v>756</v>
      </c>
    </row>
    <row r="302" spans="1:2" ht="13.5" thickBot="1">
      <c r="A302" s="278"/>
      <c r="B302" s="233" t="s">
        <v>551</v>
      </c>
    </row>
    <row r="303" spans="1:2" ht="13.5" thickTop="1">
      <c r="A303" t="s">
        <v>92</v>
      </c>
      <c r="B303" t="s">
        <v>785</v>
      </c>
    </row>
    <row r="304" spans="1:2" ht="12.75">
      <c r="A304" t="s">
        <v>92</v>
      </c>
      <c r="B304" t="s">
        <v>786</v>
      </c>
    </row>
    <row r="305" spans="1:2" ht="12.75">
      <c r="A305" t="s">
        <v>92</v>
      </c>
      <c r="B305" t="s">
        <v>787</v>
      </c>
    </row>
    <row r="306" spans="1:2" ht="12.75">
      <c r="A306" t="s">
        <v>92</v>
      </c>
      <c r="B306" t="s">
        <v>788</v>
      </c>
    </row>
    <row r="307" spans="1:2" ht="12.75">
      <c r="A307" t="s">
        <v>92</v>
      </c>
      <c r="B307" t="s">
        <v>789</v>
      </c>
    </row>
    <row r="308" spans="1:2" ht="12.75">
      <c r="A308" t="s">
        <v>92</v>
      </c>
      <c r="B308" t="s">
        <v>790</v>
      </c>
    </row>
    <row r="309" spans="1:2" ht="12.75">
      <c r="A309" t="s">
        <v>88</v>
      </c>
      <c r="B309" t="s">
        <v>791</v>
      </c>
    </row>
    <row r="310" spans="1:2" ht="12.75">
      <c r="A310" t="s">
        <v>92</v>
      </c>
      <c r="B310" t="s">
        <v>792</v>
      </c>
    </row>
    <row r="311" spans="1:2" ht="12.75">
      <c r="A311" t="s">
        <v>92</v>
      </c>
      <c r="B311" t="s">
        <v>793</v>
      </c>
    </row>
    <row r="312" spans="1:2" ht="12.75">
      <c r="A312" t="s">
        <v>88</v>
      </c>
      <c r="B312" t="s">
        <v>794</v>
      </c>
    </row>
    <row r="313" spans="1:2" ht="12.75">
      <c r="A313" t="s">
        <v>88</v>
      </c>
      <c r="B313" t="s">
        <v>795</v>
      </c>
    </row>
    <row r="314" spans="1:2" ht="12.75">
      <c r="A314" t="s">
        <v>104</v>
      </c>
      <c r="B314" t="s">
        <v>796</v>
      </c>
    </row>
    <row r="315" spans="1:2" ht="12.75">
      <c r="A315" t="s">
        <v>104</v>
      </c>
      <c r="B315" t="s">
        <v>797</v>
      </c>
    </row>
    <row r="316" spans="1:2" ht="12.75">
      <c r="A316" t="s">
        <v>87</v>
      </c>
      <c r="B316" t="s">
        <v>798</v>
      </c>
    </row>
    <row r="317" spans="1:2" ht="12.75">
      <c r="A317" t="s">
        <v>88</v>
      </c>
      <c r="B317" t="s">
        <v>799</v>
      </c>
    </row>
    <row r="318" spans="1:2" ht="12.75">
      <c r="A318" t="s">
        <v>67</v>
      </c>
      <c r="B318" t="s">
        <v>800</v>
      </c>
    </row>
    <row r="319" spans="1:2" ht="12.75">
      <c r="A319" t="s">
        <v>88</v>
      </c>
      <c r="B319" t="s">
        <v>801</v>
      </c>
    </row>
    <row r="320" spans="1:2" ht="12.75">
      <c r="A320" t="s">
        <v>92</v>
      </c>
      <c r="B320" t="s">
        <v>802</v>
      </c>
    </row>
    <row r="321" spans="1:2" ht="12.75">
      <c r="A321" t="s">
        <v>92</v>
      </c>
      <c r="B321" t="s">
        <v>803</v>
      </c>
    </row>
    <row r="322" spans="1:2" ht="12.75">
      <c r="A322" t="s">
        <v>92</v>
      </c>
      <c r="B322" t="s">
        <v>804</v>
      </c>
    </row>
    <row r="323" spans="1:2" ht="12.75">
      <c r="A323" t="s">
        <v>88</v>
      </c>
      <c r="B323" t="s">
        <v>805</v>
      </c>
    </row>
    <row r="324" spans="1:2" ht="12.75">
      <c r="A324" t="s">
        <v>92</v>
      </c>
      <c r="B324" t="s">
        <v>806</v>
      </c>
    </row>
    <row r="325" spans="1:2" ht="12.75">
      <c r="A325" t="s">
        <v>103</v>
      </c>
      <c r="B325" t="s">
        <v>807</v>
      </c>
    </row>
    <row r="326" spans="1:2" ht="12.75">
      <c r="A326" t="s">
        <v>88</v>
      </c>
      <c r="B326" t="s">
        <v>808</v>
      </c>
    </row>
    <row r="327" spans="1:2" ht="12.75">
      <c r="A327" t="s">
        <v>67</v>
      </c>
      <c r="B327" t="s">
        <v>809</v>
      </c>
    </row>
    <row r="328" spans="1:2" ht="12.75">
      <c r="A328" t="s">
        <v>92</v>
      </c>
      <c r="B328" t="s">
        <v>810</v>
      </c>
    </row>
    <row r="329" spans="1:2" ht="12.75">
      <c r="A329" s="276" t="s">
        <v>499</v>
      </c>
      <c r="B329" s="235" t="s">
        <v>811</v>
      </c>
    </row>
    <row r="330" spans="1:2" ht="13.5" thickBot="1">
      <c r="A330" s="278"/>
      <c r="B330" s="233" t="s">
        <v>501</v>
      </c>
    </row>
    <row r="331" spans="1:2" ht="13.5" thickTop="1">
      <c r="A331" t="s">
        <v>57</v>
      </c>
      <c r="B331" t="s">
        <v>812</v>
      </c>
    </row>
    <row r="332" spans="1:2" ht="12.75">
      <c r="A332" t="s">
        <v>51</v>
      </c>
      <c r="B332" t="s">
        <v>813</v>
      </c>
    </row>
    <row r="333" spans="1:2" ht="12.75">
      <c r="A333" t="s">
        <v>55</v>
      </c>
      <c r="B333" t="s">
        <v>814</v>
      </c>
    </row>
    <row r="334" spans="1:2" ht="12.75">
      <c r="A334" t="s">
        <v>3</v>
      </c>
      <c r="B334" t="s">
        <v>815</v>
      </c>
    </row>
    <row r="335" spans="1:2" ht="12.75">
      <c r="A335" t="s">
        <v>57</v>
      </c>
      <c r="B335" t="s">
        <v>816</v>
      </c>
    </row>
    <row r="336" spans="1:2" ht="12.75">
      <c r="A336" t="s">
        <v>56</v>
      </c>
      <c r="B336" t="s">
        <v>817</v>
      </c>
    </row>
    <row r="337" spans="1:2" ht="12.75">
      <c r="A337" t="s">
        <v>56</v>
      </c>
      <c r="B337" t="s">
        <v>818</v>
      </c>
    </row>
    <row r="338" spans="1:2" ht="12.75">
      <c r="A338" t="s">
        <v>56</v>
      </c>
      <c r="B338" t="s">
        <v>819</v>
      </c>
    </row>
    <row r="339" spans="1:2" ht="12.75">
      <c r="A339" t="s">
        <v>56</v>
      </c>
      <c r="B339" t="s">
        <v>820</v>
      </c>
    </row>
    <row r="340" spans="1:2" ht="12.75">
      <c r="A340" t="s">
        <v>50</v>
      </c>
      <c r="B340" t="s">
        <v>821</v>
      </c>
    </row>
    <row r="341" spans="1:2" ht="12.75">
      <c r="A341" t="s">
        <v>52</v>
      </c>
      <c r="B341" t="s">
        <v>822</v>
      </c>
    </row>
    <row r="342" spans="1:2" ht="12.75">
      <c r="A342" t="s">
        <v>823</v>
      </c>
      <c r="B342" t="s">
        <v>824</v>
      </c>
    </row>
    <row r="343" spans="1:2" ht="12.75">
      <c r="A343" t="s">
        <v>57</v>
      </c>
      <c r="B343" t="s">
        <v>825</v>
      </c>
    </row>
    <row r="344" spans="1:2" ht="12.75">
      <c r="A344" t="s">
        <v>57</v>
      </c>
      <c r="B344" t="s">
        <v>826</v>
      </c>
    </row>
    <row r="345" spans="1:2" ht="12.75">
      <c r="A345" t="s">
        <v>57</v>
      </c>
      <c r="B345" t="s">
        <v>827</v>
      </c>
    </row>
    <row r="346" spans="1:2" ht="12.75">
      <c r="A346" t="s">
        <v>57</v>
      </c>
      <c r="B346" t="s">
        <v>828</v>
      </c>
    </row>
    <row r="347" spans="1:2" ht="12.75">
      <c r="A347" t="s">
        <v>2</v>
      </c>
      <c r="B347" t="s">
        <v>829</v>
      </c>
    </row>
    <row r="348" spans="1:2" ht="12.75">
      <c r="A348" t="s">
        <v>7</v>
      </c>
      <c r="B348" t="s">
        <v>830</v>
      </c>
    </row>
    <row r="349" spans="1:2" ht="12.75">
      <c r="A349" t="s">
        <v>8</v>
      </c>
      <c r="B349" t="s">
        <v>831</v>
      </c>
    </row>
    <row r="350" spans="1:2" ht="12.75">
      <c r="A350" t="s">
        <v>47</v>
      </c>
      <c r="B350" t="s">
        <v>832</v>
      </c>
    </row>
    <row r="351" spans="1:2" ht="12.75">
      <c r="A351" t="s">
        <v>8</v>
      </c>
      <c r="B351" t="s">
        <v>833</v>
      </c>
    </row>
    <row r="352" spans="1:2" ht="12.75">
      <c r="A352" t="s">
        <v>47</v>
      </c>
      <c r="B352" t="s">
        <v>834</v>
      </c>
    </row>
    <row r="353" spans="1:2" ht="12.75">
      <c r="A353" t="s">
        <v>9</v>
      </c>
      <c r="B353" t="s">
        <v>835</v>
      </c>
    </row>
    <row r="354" spans="1:2" ht="12.75">
      <c r="A354" t="s">
        <v>57</v>
      </c>
      <c r="B354" t="s">
        <v>836</v>
      </c>
    </row>
    <row r="355" spans="1:2" ht="12.75">
      <c r="A355" t="s">
        <v>57</v>
      </c>
      <c r="B355" t="s">
        <v>837</v>
      </c>
    </row>
    <row r="356" spans="1:2" ht="12.75">
      <c r="A356" t="s">
        <v>54</v>
      </c>
      <c r="B356" t="s">
        <v>838</v>
      </c>
    </row>
    <row r="357" spans="1:2" ht="12.75">
      <c r="A357" t="s">
        <v>57</v>
      </c>
      <c r="B357" t="s">
        <v>839</v>
      </c>
    </row>
    <row r="358" spans="1:2" ht="12.75">
      <c r="A358" t="s">
        <v>57</v>
      </c>
      <c r="B358" t="s">
        <v>840</v>
      </c>
    </row>
    <row r="359" spans="1:2" ht="12.75">
      <c r="A359" s="276" t="s">
        <v>499</v>
      </c>
      <c r="B359" s="235" t="s">
        <v>811</v>
      </c>
    </row>
    <row r="360" spans="1:2" ht="13.5" thickBot="1">
      <c r="A360" s="278"/>
      <c r="B360" s="233" t="s">
        <v>551</v>
      </c>
    </row>
    <row r="361" spans="1:2" ht="13.5" thickTop="1">
      <c r="A361" t="s">
        <v>841</v>
      </c>
      <c r="B361" t="s">
        <v>842</v>
      </c>
    </row>
    <row r="362" spans="1:2" ht="12.75">
      <c r="A362" t="s">
        <v>90</v>
      </c>
      <c r="B362" t="s">
        <v>843</v>
      </c>
    </row>
    <row r="363" spans="1:2" ht="12.75">
      <c r="A363" t="s">
        <v>98</v>
      </c>
      <c r="B363" t="s">
        <v>844</v>
      </c>
    </row>
    <row r="364" spans="1:2" ht="12.75">
      <c r="A364" t="s">
        <v>101</v>
      </c>
      <c r="B364" t="s">
        <v>845</v>
      </c>
    </row>
    <row r="365" spans="1:2" ht="12.75">
      <c r="A365" t="s">
        <v>101</v>
      </c>
      <c r="B365" t="s">
        <v>846</v>
      </c>
    </row>
    <row r="366" spans="1:2" ht="12.75">
      <c r="A366" t="s">
        <v>98</v>
      </c>
      <c r="B366" t="s">
        <v>847</v>
      </c>
    </row>
    <row r="367" spans="1:2" ht="12.75">
      <c r="A367" t="s">
        <v>100</v>
      </c>
      <c r="B367" t="s">
        <v>848</v>
      </c>
    </row>
    <row r="368" spans="1:2" ht="12.75">
      <c r="A368" t="s">
        <v>98</v>
      </c>
      <c r="B368" t="s">
        <v>849</v>
      </c>
    </row>
    <row r="369" spans="1:2" ht="12.75">
      <c r="A369" t="s">
        <v>99</v>
      </c>
      <c r="B369" s="175" t="s">
        <v>850</v>
      </c>
    </row>
    <row r="370" spans="1:2" ht="12.75">
      <c r="A370" t="s">
        <v>98</v>
      </c>
      <c r="B370" t="s">
        <v>851</v>
      </c>
    </row>
    <row r="371" spans="1:2" ht="12.75">
      <c r="A371" t="s">
        <v>79</v>
      </c>
      <c r="B371" t="s">
        <v>852</v>
      </c>
    </row>
    <row r="372" spans="1:2" ht="12.75">
      <c r="A372" t="s">
        <v>99</v>
      </c>
      <c r="B372" t="s">
        <v>853</v>
      </c>
    </row>
    <row r="373" spans="1:2" ht="12.75">
      <c r="A373" t="s">
        <v>98</v>
      </c>
      <c r="B373" t="s">
        <v>854</v>
      </c>
    </row>
    <row r="374" spans="1:2" ht="12.75">
      <c r="A374" t="s">
        <v>99</v>
      </c>
      <c r="B374" t="s">
        <v>855</v>
      </c>
    </row>
    <row r="375" spans="1:2" ht="12.75">
      <c r="A375" t="s">
        <v>98</v>
      </c>
      <c r="B375" t="s">
        <v>856</v>
      </c>
    </row>
    <row r="376" spans="1:2" ht="12.75">
      <c r="A376" t="s">
        <v>90</v>
      </c>
      <c r="B376" t="s">
        <v>857</v>
      </c>
    </row>
    <row r="377" spans="1:2" ht="12.75">
      <c r="A377" t="s">
        <v>100</v>
      </c>
      <c r="B377" t="s">
        <v>858</v>
      </c>
    </row>
    <row r="378" spans="1:2" ht="12.75">
      <c r="A378" t="s">
        <v>98</v>
      </c>
      <c r="B378" t="s">
        <v>859</v>
      </c>
    </row>
    <row r="379" spans="1:2" ht="12.75">
      <c r="A379" s="243" t="s">
        <v>860</v>
      </c>
      <c r="B379" s="236" t="s">
        <v>861</v>
      </c>
    </row>
    <row r="380" spans="1:2" ht="13.5" thickBot="1">
      <c r="A380" s="244" t="s">
        <v>862</v>
      </c>
      <c r="B380" s="233" t="s">
        <v>501</v>
      </c>
    </row>
    <row r="381" spans="1:2" ht="12.75">
      <c r="A381" t="s">
        <v>53</v>
      </c>
      <c r="B381" t="s">
        <v>863</v>
      </c>
    </row>
    <row r="382" spans="1:2" ht="12.75">
      <c r="A382" t="s">
        <v>34</v>
      </c>
      <c r="B382" t="s">
        <v>864</v>
      </c>
    </row>
    <row r="383" spans="1:2" ht="12.75">
      <c r="A383" t="s">
        <v>865</v>
      </c>
      <c r="B383" t="s">
        <v>866</v>
      </c>
    </row>
    <row r="384" spans="1:2" ht="12.75">
      <c r="A384" s="276" t="s">
        <v>499</v>
      </c>
      <c r="B384" s="235" t="s">
        <v>861</v>
      </c>
    </row>
    <row r="385" spans="1:2" ht="13.5" thickBot="1">
      <c r="A385" s="278"/>
      <c r="B385" s="233" t="s">
        <v>551</v>
      </c>
    </row>
    <row r="386" spans="1:2" ht="13.5" thickTop="1">
      <c r="A386" t="s">
        <v>97</v>
      </c>
      <c r="B386" t="s">
        <v>863</v>
      </c>
    </row>
    <row r="387" spans="1:2" ht="12.75">
      <c r="A387" t="s">
        <v>89</v>
      </c>
      <c r="B387" t="s">
        <v>864</v>
      </c>
    </row>
    <row r="388" spans="1:2" ht="13.5" thickBot="1">
      <c r="A388" t="s">
        <v>865</v>
      </c>
      <c r="B388" t="s">
        <v>867</v>
      </c>
    </row>
    <row r="389" spans="1:2" ht="13.5" thickTop="1">
      <c r="A389" s="283" t="s">
        <v>499</v>
      </c>
      <c r="B389" s="237" t="s">
        <v>868</v>
      </c>
    </row>
    <row r="390" spans="1:2" ht="13.5" thickBot="1">
      <c r="A390" s="278"/>
      <c r="B390" s="233" t="s">
        <v>501</v>
      </c>
    </row>
    <row r="391" spans="1:2" ht="13.5" thickTop="1">
      <c r="A391" t="s">
        <v>40</v>
      </c>
      <c r="B391" t="s">
        <v>869</v>
      </c>
    </row>
    <row r="392" spans="1:2" ht="12.75">
      <c r="A392" t="s">
        <v>40</v>
      </c>
      <c r="B392" t="s">
        <v>870</v>
      </c>
    </row>
    <row r="393" spans="1:2" ht="12.75">
      <c r="A393" t="s">
        <v>40</v>
      </c>
      <c r="B393" t="s">
        <v>871</v>
      </c>
    </row>
    <row r="394" spans="1:2" ht="12.75">
      <c r="A394" t="s">
        <v>40</v>
      </c>
      <c r="B394" t="s">
        <v>872</v>
      </c>
    </row>
    <row r="395" spans="1:2" ht="12.75">
      <c r="A395" t="s">
        <v>40</v>
      </c>
      <c r="B395" t="s">
        <v>873</v>
      </c>
    </row>
    <row r="396" spans="1:2" ht="12.75">
      <c r="A396" t="s">
        <v>40</v>
      </c>
      <c r="B396" t="s">
        <v>874</v>
      </c>
    </row>
    <row r="397" spans="1:2" ht="12.75">
      <c r="A397" t="s">
        <v>40</v>
      </c>
      <c r="B397" t="s">
        <v>875</v>
      </c>
    </row>
    <row r="398" spans="1:2" ht="12.75">
      <c r="A398" t="s">
        <v>40</v>
      </c>
      <c r="B398" t="s">
        <v>876</v>
      </c>
    </row>
    <row r="399" spans="1:2" ht="12.75">
      <c r="A399" t="s">
        <v>40</v>
      </c>
      <c r="B399" t="s">
        <v>877</v>
      </c>
    </row>
    <row r="400" spans="1:2" ht="12.75">
      <c r="A400" t="s">
        <v>110</v>
      </c>
      <c r="B400" t="s">
        <v>878</v>
      </c>
    </row>
    <row r="401" spans="1:2" ht="12.75">
      <c r="A401" t="s">
        <v>40</v>
      </c>
      <c r="B401" t="s">
        <v>879</v>
      </c>
    </row>
    <row r="402" spans="1:2" ht="12.75">
      <c r="A402" t="s">
        <v>110</v>
      </c>
      <c r="B402" t="s">
        <v>880</v>
      </c>
    </row>
    <row r="403" spans="1:2" ht="12.75">
      <c r="A403" t="s">
        <v>40</v>
      </c>
      <c r="B403" t="s">
        <v>881</v>
      </c>
    </row>
    <row r="404" spans="1:2" ht="12.75">
      <c r="A404" t="s">
        <v>40</v>
      </c>
      <c r="B404" t="s">
        <v>882</v>
      </c>
    </row>
    <row r="405" spans="1:2" ht="12.75">
      <c r="A405" t="s">
        <v>40</v>
      </c>
      <c r="B405" t="s">
        <v>883</v>
      </c>
    </row>
    <row r="406" spans="1:2" ht="12.75">
      <c r="A406" t="s">
        <v>40</v>
      </c>
      <c r="B406" t="s">
        <v>884</v>
      </c>
    </row>
    <row r="407" spans="1:2" ht="12.75">
      <c r="A407" t="s">
        <v>40</v>
      </c>
      <c r="B407" t="s">
        <v>885</v>
      </c>
    </row>
    <row r="408" spans="1:2" ht="12.75">
      <c r="A408" t="s">
        <v>40</v>
      </c>
      <c r="B408" t="s">
        <v>886</v>
      </c>
    </row>
    <row r="409" spans="1:2" ht="12.75">
      <c r="A409" t="s">
        <v>114</v>
      </c>
      <c r="B409" t="s">
        <v>887</v>
      </c>
    </row>
    <row r="410" spans="1:2" ht="12.75">
      <c r="A410" t="s">
        <v>31</v>
      </c>
      <c r="B410" t="s">
        <v>888</v>
      </c>
    </row>
    <row r="411" spans="1:2" ht="12.75">
      <c r="A411" t="s">
        <v>31</v>
      </c>
      <c r="B411" t="s">
        <v>889</v>
      </c>
    </row>
    <row r="412" spans="1:2" ht="12.75">
      <c r="A412" t="s">
        <v>112</v>
      </c>
      <c r="B412" t="s">
        <v>890</v>
      </c>
    </row>
    <row r="413" spans="1:2" ht="12.75">
      <c r="A413" t="s">
        <v>112</v>
      </c>
      <c r="B413" t="s">
        <v>891</v>
      </c>
    </row>
    <row r="414" spans="1:2" ht="12.75">
      <c r="A414" t="s">
        <v>113</v>
      </c>
      <c r="B414" t="s">
        <v>892</v>
      </c>
    </row>
    <row r="415" spans="1:2" ht="12.75">
      <c r="A415" t="s">
        <v>31</v>
      </c>
      <c r="B415" t="s">
        <v>893</v>
      </c>
    </row>
    <row r="416" spans="1:2" ht="12.75">
      <c r="A416" t="s">
        <v>31</v>
      </c>
      <c r="B416" t="s">
        <v>894</v>
      </c>
    </row>
    <row r="417" spans="1:2" ht="12.75">
      <c r="A417" t="s">
        <v>40</v>
      </c>
      <c r="B417" t="s">
        <v>895</v>
      </c>
    </row>
    <row r="418" spans="1:2" ht="12.75">
      <c r="A418" t="s">
        <v>40</v>
      </c>
      <c r="B418" t="s">
        <v>896</v>
      </c>
    </row>
    <row r="419" spans="1:2" ht="12.75">
      <c r="A419" t="s">
        <v>40</v>
      </c>
      <c r="B419" t="s">
        <v>897</v>
      </c>
    </row>
    <row r="420" spans="1:2" ht="12.75">
      <c r="A420" t="s">
        <v>40</v>
      </c>
      <c r="B420" t="s">
        <v>898</v>
      </c>
    </row>
    <row r="421" spans="1:2" ht="12.75">
      <c r="A421" t="s">
        <v>40</v>
      </c>
      <c r="B421" t="s">
        <v>899</v>
      </c>
    </row>
    <row r="422" spans="1:2" ht="12.75">
      <c r="A422" t="s">
        <v>111</v>
      </c>
      <c r="B422" t="s">
        <v>900</v>
      </c>
    </row>
    <row r="423" spans="1:2" ht="12.75">
      <c r="A423" t="s">
        <v>40</v>
      </c>
      <c r="B423" t="s">
        <v>901</v>
      </c>
    </row>
    <row r="424" spans="1:2" ht="12.75">
      <c r="A424" t="s">
        <v>40</v>
      </c>
      <c r="B424" t="s">
        <v>902</v>
      </c>
    </row>
    <row r="425" spans="1:2" ht="12.75">
      <c r="A425" t="s">
        <v>40</v>
      </c>
      <c r="B425" t="s">
        <v>903</v>
      </c>
    </row>
    <row r="426" spans="1:2" ht="12.75">
      <c r="A426" t="s">
        <v>40</v>
      </c>
      <c r="B426" t="s">
        <v>904</v>
      </c>
    </row>
    <row r="427" spans="1:2" ht="12.75">
      <c r="A427" s="284" t="s">
        <v>499</v>
      </c>
      <c r="B427" s="235" t="s">
        <v>868</v>
      </c>
    </row>
    <row r="428" spans="1:2" ht="13.5" thickBot="1">
      <c r="A428" s="285"/>
      <c r="B428" s="233" t="s">
        <v>551</v>
      </c>
    </row>
    <row r="429" spans="1:2" ht="13.5" thickTop="1">
      <c r="A429" t="s">
        <v>91</v>
      </c>
      <c r="B429" t="s">
        <v>905</v>
      </c>
    </row>
    <row r="430" spans="1:2" ht="12.75">
      <c r="A430" t="s">
        <v>91</v>
      </c>
      <c r="B430" t="s">
        <v>906</v>
      </c>
    </row>
    <row r="431" spans="1:2" ht="12.75">
      <c r="A431" t="s">
        <v>91</v>
      </c>
      <c r="B431" t="s">
        <v>907</v>
      </c>
    </row>
    <row r="432" spans="1:2" ht="12.75">
      <c r="A432" t="s">
        <v>91</v>
      </c>
      <c r="B432" t="s">
        <v>908</v>
      </c>
    </row>
    <row r="433" spans="1:2" ht="12.75">
      <c r="A433" t="s">
        <v>91</v>
      </c>
      <c r="B433" t="s">
        <v>909</v>
      </c>
    </row>
    <row r="434" spans="1:2" ht="12.75">
      <c r="A434" t="s">
        <v>91</v>
      </c>
      <c r="B434" t="s">
        <v>910</v>
      </c>
    </row>
    <row r="435" spans="1:2" ht="12.75">
      <c r="A435" t="s">
        <v>91</v>
      </c>
      <c r="B435" t="s">
        <v>911</v>
      </c>
    </row>
    <row r="436" spans="1:2" ht="12.75">
      <c r="A436" t="s">
        <v>91</v>
      </c>
      <c r="B436" t="s">
        <v>912</v>
      </c>
    </row>
    <row r="437" spans="1:2" ht="12.75">
      <c r="A437" t="s">
        <v>91</v>
      </c>
      <c r="B437" t="s">
        <v>913</v>
      </c>
    </row>
    <row r="438" spans="1:2" ht="12.75">
      <c r="A438" t="s">
        <v>91</v>
      </c>
      <c r="B438" t="s">
        <v>914</v>
      </c>
    </row>
    <row r="439" spans="1:2" ht="12.75">
      <c r="A439" t="s">
        <v>91</v>
      </c>
      <c r="B439" t="s">
        <v>915</v>
      </c>
    </row>
    <row r="440" spans="1:2" ht="12.75">
      <c r="A440" t="s">
        <v>91</v>
      </c>
      <c r="B440" t="s">
        <v>916</v>
      </c>
    </row>
    <row r="441" spans="1:2" ht="12.75">
      <c r="A441" t="s">
        <v>91</v>
      </c>
      <c r="B441" t="s">
        <v>917</v>
      </c>
    </row>
    <row r="442" spans="1:2" ht="12.75">
      <c r="A442" t="s">
        <v>105</v>
      </c>
      <c r="B442" t="s">
        <v>918</v>
      </c>
    </row>
    <row r="443" spans="1:2" ht="12.75">
      <c r="A443" t="s">
        <v>91</v>
      </c>
      <c r="B443" t="s">
        <v>919</v>
      </c>
    </row>
    <row r="444" spans="1:2" ht="12.75">
      <c r="A444" t="s">
        <v>91</v>
      </c>
      <c r="B444" t="s">
        <v>920</v>
      </c>
    </row>
    <row r="445" spans="1:2" ht="12.75">
      <c r="A445" t="s">
        <v>91</v>
      </c>
      <c r="B445" t="s">
        <v>921</v>
      </c>
    </row>
    <row r="446" spans="1:2" ht="12.75">
      <c r="A446" t="s">
        <v>91</v>
      </c>
      <c r="B446" t="s">
        <v>922</v>
      </c>
    </row>
    <row r="447" spans="1:2" ht="12.75">
      <c r="A447" t="s">
        <v>106</v>
      </c>
      <c r="B447" t="s">
        <v>923</v>
      </c>
    </row>
    <row r="448" spans="1:2" ht="12.75">
      <c r="A448" t="s">
        <v>86</v>
      </c>
      <c r="B448" t="s">
        <v>924</v>
      </c>
    </row>
    <row r="449" spans="1:2" ht="12.75">
      <c r="A449" t="s">
        <v>86</v>
      </c>
      <c r="B449" t="s">
        <v>925</v>
      </c>
    </row>
    <row r="450" spans="1:2" ht="12.75">
      <c r="A450" t="s">
        <v>86</v>
      </c>
      <c r="B450" t="s">
        <v>926</v>
      </c>
    </row>
    <row r="451" spans="1:2" ht="12.75">
      <c r="A451" t="s">
        <v>86</v>
      </c>
      <c r="B451" t="s">
        <v>927</v>
      </c>
    </row>
    <row r="452" spans="1:2" ht="12.75">
      <c r="A452" t="s">
        <v>86</v>
      </c>
      <c r="B452" t="s">
        <v>928</v>
      </c>
    </row>
    <row r="453" spans="1:2" ht="12.75">
      <c r="A453" t="s">
        <v>86</v>
      </c>
      <c r="B453" t="s">
        <v>929</v>
      </c>
    </row>
    <row r="454" spans="1:2" ht="12.75">
      <c r="A454" t="s">
        <v>86</v>
      </c>
      <c r="B454" t="s">
        <v>930</v>
      </c>
    </row>
    <row r="455" spans="1:2" ht="12.75">
      <c r="A455" t="s">
        <v>91</v>
      </c>
      <c r="B455" t="s">
        <v>931</v>
      </c>
    </row>
    <row r="456" spans="1:2" ht="12.75">
      <c r="A456" t="s">
        <v>91</v>
      </c>
      <c r="B456" t="s">
        <v>932</v>
      </c>
    </row>
    <row r="457" spans="1:2" ht="12.75">
      <c r="A457" t="s">
        <v>91</v>
      </c>
      <c r="B457" t="s">
        <v>933</v>
      </c>
    </row>
    <row r="458" spans="1:2" ht="12.75">
      <c r="A458" t="s">
        <v>91</v>
      </c>
      <c r="B458" t="s">
        <v>934</v>
      </c>
    </row>
    <row r="459" spans="1:2" ht="12.75">
      <c r="A459" t="s">
        <v>91</v>
      </c>
      <c r="B459" t="s">
        <v>935</v>
      </c>
    </row>
    <row r="460" spans="1:2" ht="12.75">
      <c r="A460" t="s">
        <v>91</v>
      </c>
      <c r="B460" t="s">
        <v>936</v>
      </c>
    </row>
    <row r="461" spans="1:2" ht="12.75">
      <c r="A461" t="s">
        <v>91</v>
      </c>
      <c r="B461" t="s">
        <v>937</v>
      </c>
    </row>
    <row r="462" spans="1:2" ht="12.75">
      <c r="A462" t="s">
        <v>91</v>
      </c>
      <c r="B462" t="s">
        <v>938</v>
      </c>
    </row>
    <row r="463" spans="1:2" ht="12.75">
      <c r="A463" t="s">
        <v>91</v>
      </c>
      <c r="B463" t="s">
        <v>939</v>
      </c>
    </row>
    <row r="464" spans="1:2" ht="12.75">
      <c r="A464" t="s">
        <v>91</v>
      </c>
      <c r="B464" t="s">
        <v>940</v>
      </c>
    </row>
  </sheetData>
  <sheetProtection password="C77E" sheet="1" objects="1" scenarios="1"/>
  <mergeCells count="19">
    <mergeCell ref="A384:A385"/>
    <mergeCell ref="A389:A390"/>
    <mergeCell ref="A427:A428"/>
    <mergeCell ref="A271:A272"/>
    <mergeCell ref="A301:A302"/>
    <mergeCell ref="A329:A330"/>
    <mergeCell ref="A359:A360"/>
    <mergeCell ref="A226:A227"/>
    <mergeCell ref="A241:A242"/>
    <mergeCell ref="A248:A249"/>
    <mergeCell ref="A260:A261"/>
    <mergeCell ref="A143:A144"/>
    <mergeCell ref="A169:A170"/>
    <mergeCell ref="A204:A205"/>
    <mergeCell ref="A221:A222"/>
    <mergeCell ref="A2:A3"/>
    <mergeCell ref="A50:A52"/>
    <mergeCell ref="A104:A105"/>
    <mergeCell ref="A115:A116"/>
  </mergeCells>
  <printOptions/>
  <pageMargins left="0.75" right="0.75" top="1" bottom="1" header="0.5" footer="0.5"/>
  <pageSetup orientation="landscape" r:id="rId1"/>
  <headerFooter alignWithMargins="0">
    <oddHeader>&amp;LRev. 001
Eff. Date: June 17, 2005
Owner: Critical Outcomes
&amp;CAPACHE IV Calculations
31TRGEXT000013&amp;RTab 4,  P. &amp;P of &amp;N
Reviewer: Fern Malila
Approver: Kim Hlobik</oddHeader>
  </headerFooter>
</worksheet>
</file>

<file path=xl/worksheets/sheet5.xml><?xml version="1.0" encoding="utf-8"?>
<worksheet xmlns="http://schemas.openxmlformats.org/spreadsheetml/2006/main" xmlns:r="http://schemas.openxmlformats.org/officeDocument/2006/relationships">
  <dimension ref="A1:J177"/>
  <sheetViews>
    <sheetView workbookViewId="0" topLeftCell="A1">
      <selection activeCell="C25" sqref="C25"/>
    </sheetView>
  </sheetViews>
  <sheetFormatPr defaultColWidth="9.140625" defaultRowHeight="12.75"/>
  <cols>
    <col min="1" max="1" width="37.8515625" style="0" customWidth="1"/>
    <col min="2" max="2" width="21.7109375" style="0" customWidth="1"/>
    <col min="4" max="4" width="15.28125" style="0" customWidth="1"/>
    <col min="5" max="5" width="11.57421875" style="0" customWidth="1"/>
    <col min="6" max="6" width="15.00390625" style="85" customWidth="1"/>
  </cols>
  <sheetData>
    <row r="1" spans="1:10" ht="12.75">
      <c r="A1" s="31" t="s">
        <v>191</v>
      </c>
      <c r="B1" s="30" t="s">
        <v>179</v>
      </c>
      <c r="C1" s="33" t="s">
        <v>128</v>
      </c>
      <c r="D1" s="1" t="s">
        <v>129</v>
      </c>
      <c r="E1" s="1" t="s">
        <v>173</v>
      </c>
      <c r="F1" s="1" t="s">
        <v>130</v>
      </c>
      <c r="G1" s="3"/>
      <c r="H1" s="2"/>
      <c r="I1" s="2"/>
      <c r="J1" s="42"/>
    </row>
    <row r="2" spans="1:10" ht="13.5" thickBot="1">
      <c r="A2" s="5" t="s">
        <v>131</v>
      </c>
      <c r="B2" s="5"/>
      <c r="C2" s="34">
        <v>1</v>
      </c>
      <c r="D2" s="109">
        <v>-5.950471951626157</v>
      </c>
      <c r="E2" s="109"/>
      <c r="F2" s="5">
        <v>-5.950471951626157</v>
      </c>
      <c r="G2" s="6"/>
      <c r="H2" s="5"/>
      <c r="I2" s="2"/>
      <c r="J2" s="42"/>
    </row>
    <row r="3" spans="1:10" ht="13.5" thickBot="1">
      <c r="A3" s="7" t="s">
        <v>172</v>
      </c>
      <c r="B3" s="7" t="s">
        <v>172</v>
      </c>
      <c r="C3" s="37">
        <v>0</v>
      </c>
      <c r="D3" s="109">
        <v>0.02417745520286711</v>
      </c>
      <c r="E3" s="109"/>
      <c r="F3" s="110">
        <f aca="true" t="shared" si="0" ref="F3:F8">C3*D3</f>
        <v>0</v>
      </c>
      <c r="G3" s="3"/>
      <c r="H3" s="2"/>
      <c r="I3" s="2"/>
      <c r="J3" s="42"/>
    </row>
    <row r="4" spans="1:10" ht="12.75">
      <c r="A4" s="6"/>
      <c r="B4" s="7" t="s">
        <v>119</v>
      </c>
      <c r="C4" s="39">
        <f>IF($C$3-E4&gt;0,($C$3-E4)^3,0)</f>
        <v>0</v>
      </c>
      <c r="D4" s="109">
        <v>-4.388616169257007E-06</v>
      </c>
      <c r="E4" s="109">
        <v>27</v>
      </c>
      <c r="F4" s="5">
        <f t="shared" si="0"/>
        <v>0</v>
      </c>
      <c r="G4" s="3"/>
      <c r="H4" s="2"/>
      <c r="I4" s="2"/>
      <c r="J4" s="42"/>
    </row>
    <row r="5" spans="1:10" ht="12.75">
      <c r="A5" s="3"/>
      <c r="B5" s="7" t="s">
        <v>120</v>
      </c>
      <c r="C5" s="39">
        <f>IF($C$3-E5&gt;0,($C$3-E5)^3,0)</f>
        <v>0</v>
      </c>
      <c r="D5" s="109">
        <v>5.0142233295074254E-05</v>
      </c>
      <c r="E5" s="109">
        <v>51</v>
      </c>
      <c r="F5" s="5">
        <f t="shared" si="0"/>
        <v>0</v>
      </c>
      <c r="G5" s="3"/>
      <c r="H5" s="2"/>
      <c r="I5" s="2"/>
      <c r="J5" s="42"/>
    </row>
    <row r="6" spans="1:10" ht="12.75">
      <c r="A6" s="6"/>
      <c r="B6" s="7" t="s">
        <v>121</v>
      </c>
      <c r="C6" s="39">
        <f>IF($C$3-E6&gt;0,($C$3-E6)^3,0)</f>
        <v>0</v>
      </c>
      <c r="D6" s="109">
        <v>-0.00012778734501665582</v>
      </c>
      <c r="E6" s="109">
        <v>64</v>
      </c>
      <c r="F6" s="5">
        <f t="shared" si="0"/>
        <v>0</v>
      </c>
      <c r="G6" s="3"/>
      <c r="H6" s="2"/>
      <c r="I6" s="2"/>
      <c r="J6" s="42"/>
    </row>
    <row r="7" spans="1:10" ht="13.5" thickBot="1">
      <c r="A7" s="9"/>
      <c r="B7" s="7" t="s">
        <v>122</v>
      </c>
      <c r="C7" s="39">
        <f>IF($C$3-E7&gt;0,($C$3-E7)^3,0)</f>
        <v>0</v>
      </c>
      <c r="D7" s="109">
        <v>0.00010960598158541605</v>
      </c>
      <c r="E7" s="109">
        <v>74</v>
      </c>
      <c r="F7" s="5">
        <f t="shared" si="0"/>
        <v>0</v>
      </c>
      <c r="G7" s="3"/>
      <c r="H7" s="2"/>
      <c r="I7" s="2"/>
      <c r="J7" s="42"/>
    </row>
    <row r="8" spans="1:10" ht="13.5" thickBot="1">
      <c r="A8" s="118"/>
      <c r="B8" s="7" t="s">
        <v>123</v>
      </c>
      <c r="C8" s="39">
        <f>IF($C$3-E8&gt;0,($C$3-E8)^3,0)</f>
        <v>0</v>
      </c>
      <c r="D8" s="109">
        <v>-2.757225369457747E-05</v>
      </c>
      <c r="E8" s="109">
        <v>86</v>
      </c>
      <c r="F8" s="5">
        <f t="shared" si="0"/>
        <v>0</v>
      </c>
      <c r="G8" s="3"/>
      <c r="H8" s="2"/>
      <c r="I8" s="2"/>
      <c r="J8" s="42"/>
    </row>
    <row r="9" spans="1:10" ht="13.5" thickBot="1">
      <c r="A9" s="2"/>
      <c r="B9" s="3"/>
      <c r="C9" s="40"/>
      <c r="D9" s="3"/>
      <c r="E9" s="3"/>
      <c r="F9" s="81"/>
      <c r="G9" s="3"/>
      <c r="H9" s="2"/>
      <c r="I9" s="2"/>
      <c r="J9" s="42"/>
    </row>
    <row r="10" spans="1:10" ht="14.25" thickBot="1" thickTop="1">
      <c r="A10" s="10" t="s">
        <v>132</v>
      </c>
      <c r="B10" s="10" t="s">
        <v>133</v>
      </c>
      <c r="C10" s="44"/>
      <c r="D10" s="3"/>
      <c r="E10" s="3"/>
      <c r="F10" s="5">
        <f aca="true" t="shared" si="1" ref="F10:F17">C10*D10</f>
        <v>0</v>
      </c>
      <c r="G10" s="3"/>
      <c r="H10" s="2"/>
      <c r="I10" s="2"/>
      <c r="J10" s="42"/>
    </row>
    <row r="11" spans="1:10" ht="14.25" thickBot="1" thickTop="1">
      <c r="A11" s="11" t="s">
        <v>134</v>
      </c>
      <c r="B11" s="10" t="s">
        <v>0</v>
      </c>
      <c r="C11" s="44"/>
      <c r="D11" s="109">
        <v>0.9581005157118575</v>
      </c>
      <c r="E11" s="109"/>
      <c r="F11" s="5">
        <f t="shared" si="1"/>
        <v>0</v>
      </c>
      <c r="G11" s="3"/>
      <c r="H11" s="2"/>
      <c r="I11" s="2"/>
      <c r="J11" s="42"/>
    </row>
    <row r="12" spans="1:10" ht="14.25" thickBot="1" thickTop="1">
      <c r="A12" s="11" t="s">
        <v>135</v>
      </c>
      <c r="B12" s="10" t="s">
        <v>136</v>
      </c>
      <c r="C12" s="44"/>
      <c r="D12" s="109">
        <v>1.0373799252712237</v>
      </c>
      <c r="E12" s="109"/>
      <c r="F12" s="5">
        <f t="shared" si="1"/>
        <v>0</v>
      </c>
      <c r="G12" s="3"/>
      <c r="H12" s="2"/>
      <c r="I12" s="2"/>
      <c r="J12" s="42"/>
    </row>
    <row r="13" spans="1:10" ht="14.25" thickBot="1" thickTop="1">
      <c r="A13" s="11" t="s">
        <v>137</v>
      </c>
      <c r="B13" s="10" t="s">
        <v>138</v>
      </c>
      <c r="C13" s="44"/>
      <c r="D13" s="109">
        <v>0.7434717479860332</v>
      </c>
      <c r="E13" s="109"/>
      <c r="F13" s="5">
        <f t="shared" si="1"/>
        <v>0</v>
      </c>
      <c r="G13" s="3"/>
      <c r="H13" s="2"/>
      <c r="I13" s="2"/>
      <c r="J13" s="42"/>
    </row>
    <row r="14" spans="1:10" ht="14.25" thickBot="1" thickTop="1">
      <c r="A14" s="232" t="s">
        <v>491</v>
      </c>
      <c r="B14" s="10" t="s">
        <v>139</v>
      </c>
      <c r="C14" s="44"/>
      <c r="D14" s="111">
        <v>1.0864237521798792</v>
      </c>
      <c r="E14" s="111"/>
      <c r="F14" s="5">
        <f t="shared" si="1"/>
        <v>0</v>
      </c>
      <c r="G14" s="3"/>
      <c r="H14" s="2"/>
      <c r="I14" s="2"/>
      <c r="J14" s="42"/>
    </row>
    <row r="15" spans="1:10" ht="14.25" thickBot="1" thickTop="1">
      <c r="A15" s="232" t="s">
        <v>492</v>
      </c>
      <c r="B15" s="10" t="s">
        <v>140</v>
      </c>
      <c r="C15" s="44"/>
      <c r="D15" s="109">
        <v>0.9693082988829141</v>
      </c>
      <c r="E15" s="109"/>
      <c r="F15" s="5">
        <f t="shared" si="1"/>
        <v>0</v>
      </c>
      <c r="G15" s="3"/>
      <c r="H15" s="2"/>
      <c r="I15" s="2"/>
      <c r="J15" s="42"/>
    </row>
    <row r="16" spans="1:10" ht="14.25" thickBot="1" thickTop="1">
      <c r="A16" s="232" t="s">
        <v>493</v>
      </c>
      <c r="B16" s="10" t="s">
        <v>141</v>
      </c>
      <c r="C16" s="44"/>
      <c r="D16" s="109">
        <v>0.4355810826997756</v>
      </c>
      <c r="E16" s="109"/>
      <c r="F16" s="5">
        <f t="shared" si="1"/>
        <v>0</v>
      </c>
      <c r="G16" s="3"/>
      <c r="H16" s="2"/>
      <c r="I16" s="2"/>
      <c r="J16" s="42"/>
    </row>
    <row r="17" spans="1:10" ht="14.25" thickBot="1" thickTop="1">
      <c r="A17" s="232" t="s">
        <v>494</v>
      </c>
      <c r="B17" s="10" t="s">
        <v>142</v>
      </c>
      <c r="C17" s="44"/>
      <c r="D17" s="109">
        <v>0.8146650876876088</v>
      </c>
      <c r="E17" s="109"/>
      <c r="F17" s="5">
        <f t="shared" si="1"/>
        <v>0</v>
      </c>
      <c r="G17" s="3"/>
      <c r="H17" s="2"/>
      <c r="I17" s="2"/>
      <c r="J17" s="42"/>
    </row>
    <row r="18" spans="1:10" s="125" customFormat="1" ht="17.25" thickBot="1" thickTop="1">
      <c r="A18" s="121">
        <f>IF(AND(B18&lt;&gt;1,B18&lt;&gt;0),"Invalid Chronic Health Value","")</f>
      </c>
      <c r="B18" s="128">
        <f>SUM(C10:C17)</f>
        <v>0</v>
      </c>
      <c r="C18" s="123"/>
      <c r="D18" s="122"/>
      <c r="E18" s="122"/>
      <c r="F18" s="122"/>
      <c r="G18" s="122"/>
      <c r="H18" s="121"/>
      <c r="I18" s="121"/>
      <c r="J18" s="124"/>
    </row>
    <row r="19" spans="1:10" ht="14.25" thickBot="1" thickTop="1">
      <c r="A19" s="12" t="s">
        <v>143</v>
      </c>
      <c r="B19" s="12" t="s">
        <v>144</v>
      </c>
      <c r="C19" s="47">
        <v>0</v>
      </c>
      <c r="D19" s="109">
        <v>0.05563491594100424</v>
      </c>
      <c r="E19" s="109"/>
      <c r="F19" s="5">
        <f aca="true" t="shared" si="2" ref="F19:F27">C19*D19</f>
        <v>0</v>
      </c>
      <c r="G19" s="3"/>
      <c r="H19" s="2"/>
      <c r="I19" s="2"/>
      <c r="J19" s="42"/>
    </row>
    <row r="20" spans="1:10" ht="13.5" thickTop="1">
      <c r="A20" s="86"/>
      <c r="B20" s="12" t="s">
        <v>116</v>
      </c>
      <c r="C20" s="94">
        <f>IF($C$19-E20&gt;0,($C$19-E20)^3,0)</f>
        <v>0</v>
      </c>
      <c r="D20" s="109">
        <v>8.718522135711005E-06</v>
      </c>
      <c r="E20" s="109">
        <v>10</v>
      </c>
      <c r="F20" s="5">
        <f t="shared" si="2"/>
        <v>0</v>
      </c>
      <c r="G20" s="3"/>
      <c r="H20" s="2"/>
      <c r="I20" s="2"/>
      <c r="J20" s="42"/>
    </row>
    <row r="21" spans="1:10" ht="12.75">
      <c r="A21" s="13" t="s">
        <v>145</v>
      </c>
      <c r="B21" s="12" t="s">
        <v>146</v>
      </c>
      <c r="C21" s="48">
        <f>IF($C$19-E21&gt;0,($C$19-E21)^3,0)</f>
        <v>0</v>
      </c>
      <c r="D21" s="109">
        <v>-4.5110146539545364E-05</v>
      </c>
      <c r="E21" s="109">
        <v>22</v>
      </c>
      <c r="F21" s="5">
        <f t="shared" si="2"/>
        <v>0</v>
      </c>
      <c r="G21" s="3"/>
      <c r="H21" s="2"/>
      <c r="I21" s="2"/>
      <c r="J21" s="42"/>
    </row>
    <row r="22" spans="1:10" ht="12.75">
      <c r="A22" s="13" t="s">
        <v>147</v>
      </c>
      <c r="B22" s="12" t="s">
        <v>148</v>
      </c>
      <c r="C22" s="48">
        <f>IF($C$19-E22&gt;0,($C$19-E22)^3,0)</f>
        <v>0</v>
      </c>
      <c r="D22" s="109">
        <v>5.0380040734582444E-05</v>
      </c>
      <c r="E22" s="109">
        <v>32</v>
      </c>
      <c r="F22" s="5">
        <f t="shared" si="2"/>
        <v>0</v>
      </c>
      <c r="G22" s="3"/>
      <c r="H22" s="2"/>
      <c r="I22" s="2"/>
      <c r="J22" s="42"/>
    </row>
    <row r="23" spans="1:10" ht="12.75">
      <c r="A23" s="13" t="s">
        <v>149</v>
      </c>
      <c r="B23" s="12" t="s">
        <v>117</v>
      </c>
      <c r="C23" s="48">
        <f>IF($C$19-E23&gt;0,($C$19-E23)^3,0)</f>
        <v>0</v>
      </c>
      <c r="D23" s="109">
        <v>-1.3123067132751931E-05</v>
      </c>
      <c r="E23" s="109">
        <v>48</v>
      </c>
      <c r="F23" s="5">
        <f t="shared" si="2"/>
        <v>0</v>
      </c>
      <c r="G23" s="3"/>
      <c r="H23" s="2"/>
      <c r="I23" s="2"/>
      <c r="J23" s="42"/>
    </row>
    <row r="24" spans="1:10" ht="13.5" thickBot="1">
      <c r="A24" s="12"/>
      <c r="B24" s="12" t="s">
        <v>118</v>
      </c>
      <c r="C24" s="46">
        <f>IF($C$19-E24&gt;0,($C$19-E24)^3,0)</f>
        <v>0</v>
      </c>
      <c r="D24" s="109">
        <v>-8.653491979961493E-07</v>
      </c>
      <c r="E24" s="109">
        <v>89</v>
      </c>
      <c r="F24" s="81">
        <f t="shared" si="2"/>
        <v>0</v>
      </c>
      <c r="G24" s="3"/>
      <c r="H24" s="2"/>
      <c r="I24" s="2"/>
      <c r="J24" s="42"/>
    </row>
    <row r="25" spans="1:10" ht="14.25" thickBot="1" thickTop="1">
      <c r="A25" s="14" t="s">
        <v>176</v>
      </c>
      <c r="B25" s="12"/>
      <c r="C25" s="47"/>
      <c r="D25" s="109">
        <v>-0.00039706817865038635</v>
      </c>
      <c r="E25" s="109"/>
      <c r="F25" s="81">
        <f t="shared" si="2"/>
        <v>0</v>
      </c>
      <c r="G25" s="3"/>
      <c r="H25" s="2"/>
      <c r="I25" s="2"/>
      <c r="J25" s="42"/>
    </row>
    <row r="26" spans="1:10" ht="14.25" thickBot="1" thickTop="1">
      <c r="A26" s="12"/>
      <c r="B26" s="12"/>
      <c r="C26" s="48"/>
      <c r="D26" s="109"/>
      <c r="E26" s="109"/>
      <c r="F26" s="81"/>
      <c r="G26" s="3"/>
      <c r="H26" s="2"/>
      <c r="I26" s="2"/>
      <c r="J26" s="42"/>
    </row>
    <row r="27" spans="1:10" ht="13.5" thickBot="1">
      <c r="A27" s="114" t="s">
        <v>190</v>
      </c>
      <c r="B27" s="114" t="s">
        <v>189</v>
      </c>
      <c r="C27" s="115"/>
      <c r="D27" s="92">
        <v>0.271760035621294</v>
      </c>
      <c r="E27" s="109"/>
      <c r="F27" s="81">
        <f t="shared" si="2"/>
        <v>0</v>
      </c>
      <c r="G27" s="3"/>
      <c r="H27" s="2"/>
      <c r="I27" s="2"/>
      <c r="J27" s="42"/>
    </row>
    <row r="28" spans="1:10" ht="13.5" thickBot="1">
      <c r="A28" s="2"/>
      <c r="B28" s="3"/>
      <c r="C28" s="56"/>
      <c r="D28" s="3"/>
      <c r="E28" s="3"/>
      <c r="F28" s="81"/>
      <c r="G28" s="3"/>
      <c r="H28" s="2"/>
      <c r="I28" s="2"/>
      <c r="J28" s="42"/>
    </row>
    <row r="29" spans="1:10" ht="13.5" thickBot="1">
      <c r="A29" s="15" t="s">
        <v>150</v>
      </c>
      <c r="B29" s="15" t="s">
        <v>151</v>
      </c>
      <c r="C29" s="116"/>
      <c r="D29" s="109">
        <v>0.01714919281030934</v>
      </c>
      <c r="E29" s="109"/>
      <c r="F29" s="5">
        <f>C29*D29</f>
        <v>0</v>
      </c>
      <c r="G29" s="3"/>
      <c r="H29" s="2"/>
      <c r="I29" s="2"/>
      <c r="J29" s="42"/>
    </row>
    <row r="30" spans="1:10" ht="26.25" thickBot="1">
      <c r="A30" s="16" t="s">
        <v>152</v>
      </c>
      <c r="B30" s="17" t="s">
        <v>154</v>
      </c>
      <c r="C30" s="37"/>
      <c r="D30" s="109">
        <v>0.022106265520252074</v>
      </c>
      <c r="E30" s="109"/>
      <c r="F30" s="5">
        <f>C30*D30</f>
        <v>0</v>
      </c>
      <c r="G30" s="3"/>
      <c r="H30" s="2"/>
      <c r="I30" s="2"/>
      <c r="J30" s="42"/>
    </row>
    <row r="31" spans="1:10" ht="13.5" thickBot="1">
      <c r="A31" s="15"/>
      <c r="B31" s="15" t="s">
        <v>155</v>
      </c>
      <c r="C31" s="37"/>
      <c r="D31" s="109">
        <v>-0.5838281212914</v>
      </c>
      <c r="E31" s="109"/>
      <c r="F31" s="5">
        <f>C31*D31</f>
        <v>0</v>
      </c>
      <c r="G31" s="3"/>
      <c r="H31" s="2"/>
      <c r="I31" s="2"/>
      <c r="J31" s="42"/>
    </row>
    <row r="32" spans="1:10" s="125" customFormat="1" ht="16.5" thickBot="1">
      <c r="A32" s="121">
        <f>IF(AND(B32&lt;&gt;1,B32&lt;&gt;0),"Invalid Admission Source Value","")</f>
      </c>
      <c r="B32" s="128">
        <f>SUM(C29:C31)</f>
        <v>0</v>
      </c>
      <c r="C32" s="132"/>
      <c r="D32" s="122"/>
      <c r="E32" s="122"/>
      <c r="F32" s="122"/>
      <c r="G32" s="122"/>
      <c r="H32" s="121"/>
      <c r="I32" s="121"/>
      <c r="J32" s="124"/>
    </row>
    <row r="33" spans="1:10" ht="14.25" thickBot="1" thickTop="1">
      <c r="A33" s="18" t="s">
        <v>156</v>
      </c>
      <c r="B33" s="18" t="s">
        <v>153</v>
      </c>
      <c r="C33" s="64"/>
      <c r="D33" s="109">
        <v>0.24907345847981918</v>
      </c>
      <c r="E33" s="109"/>
      <c r="F33" s="5">
        <f>C33*D33</f>
        <v>0</v>
      </c>
      <c r="G33" s="3"/>
      <c r="H33" s="2"/>
      <c r="I33" s="2"/>
      <c r="J33" s="42"/>
    </row>
    <row r="34" spans="1:10" ht="14.25" thickBot="1" thickTop="1">
      <c r="A34" s="2"/>
      <c r="B34" s="3"/>
      <c r="C34" s="103"/>
      <c r="D34" s="3"/>
      <c r="E34" s="3"/>
      <c r="F34" s="81"/>
      <c r="G34" s="3"/>
      <c r="H34" s="2"/>
      <c r="I34" s="2"/>
      <c r="J34" s="42"/>
    </row>
    <row r="35" spans="1:10" ht="27" thickBot="1" thickTop="1">
      <c r="A35" s="19" t="s">
        <v>157</v>
      </c>
      <c r="B35" s="20" t="s">
        <v>158</v>
      </c>
      <c r="C35" s="67"/>
      <c r="D35" s="3"/>
      <c r="E35" s="3"/>
      <c r="F35" s="5"/>
      <c r="G35" s="3"/>
      <c r="H35" s="2"/>
      <c r="I35" s="2"/>
      <c r="J35" s="42"/>
    </row>
    <row r="36" spans="1:10" ht="13.5" thickTop="1">
      <c r="A36" s="2"/>
      <c r="B36" s="21" t="s">
        <v>159</v>
      </c>
      <c r="C36" s="68">
        <f>SQRT(C35)</f>
        <v>0</v>
      </c>
      <c r="D36" s="111">
        <v>-0.31048749600070624</v>
      </c>
      <c r="E36" s="111"/>
      <c r="F36" s="81">
        <f>C36*D36</f>
        <v>0</v>
      </c>
      <c r="G36" s="3"/>
      <c r="H36" s="2"/>
      <c r="I36" s="2"/>
      <c r="J36" s="42"/>
    </row>
    <row r="37" spans="1:10" ht="12.75">
      <c r="A37" s="2"/>
      <c r="B37" s="112" t="s">
        <v>124</v>
      </c>
      <c r="C37" s="68">
        <f>IF($C$36-E37&gt;0,($C$36-E37)^3,0)</f>
        <v>0</v>
      </c>
      <c r="D37" s="109">
        <v>1.4746725114971295</v>
      </c>
      <c r="E37" s="109">
        <v>0.121</v>
      </c>
      <c r="F37" s="81">
        <f>C37*D37</f>
        <v>0</v>
      </c>
      <c r="G37" s="3"/>
      <c r="H37" s="2"/>
      <c r="I37" s="2"/>
      <c r="J37" s="42"/>
    </row>
    <row r="38" spans="1:10" ht="12.75">
      <c r="A38" s="2"/>
      <c r="B38" s="112" t="s">
        <v>125</v>
      </c>
      <c r="C38" s="68">
        <f>IF($C$36-E38&gt;0,($C$36-E38)^3,0)</f>
        <v>0</v>
      </c>
      <c r="D38" s="109">
        <v>-2.8618856995495445</v>
      </c>
      <c r="E38" s="109">
        <v>0.423</v>
      </c>
      <c r="F38" s="81">
        <f>C38*D38</f>
        <v>0</v>
      </c>
      <c r="G38" s="3"/>
      <c r="H38" s="2"/>
      <c r="I38" s="2"/>
      <c r="J38" s="42"/>
    </row>
    <row r="39" spans="1:10" ht="12.75">
      <c r="A39" s="2"/>
      <c r="B39" s="112" t="s">
        <v>126</v>
      </c>
      <c r="C39" s="68">
        <f>IF($C$36-E39&gt;0,($C$36-E39)^3,0)</f>
        <v>0</v>
      </c>
      <c r="D39" s="109">
        <v>1.4216590102667854</v>
      </c>
      <c r="E39" s="109">
        <v>0.794</v>
      </c>
      <c r="F39" s="81">
        <f>C39*D39</f>
        <v>0</v>
      </c>
      <c r="G39" s="3"/>
      <c r="H39" s="2"/>
      <c r="I39" s="2"/>
      <c r="J39" s="42"/>
    </row>
    <row r="40" spans="1:10" ht="12.75">
      <c r="A40" s="2"/>
      <c r="B40" s="112" t="s">
        <v>127</v>
      </c>
      <c r="C40" s="68">
        <f>IF($C$36-E40&gt;0,($C$36-E40)^3,0)</f>
        <v>0</v>
      </c>
      <c r="D40" s="109">
        <v>-0.03444582221437023</v>
      </c>
      <c r="E40" s="109">
        <v>2.806</v>
      </c>
      <c r="F40" s="81">
        <f>C40*D40</f>
        <v>0</v>
      </c>
      <c r="G40" s="3"/>
      <c r="H40" s="2"/>
      <c r="I40" s="2"/>
      <c r="J40" s="42"/>
    </row>
    <row r="41" spans="1:10" ht="12.75">
      <c r="A41" s="2"/>
      <c r="B41" s="2"/>
      <c r="C41" s="40"/>
      <c r="D41" s="111"/>
      <c r="E41" s="111"/>
      <c r="F41" s="81"/>
      <c r="G41" s="3"/>
      <c r="H41" s="2"/>
      <c r="I41" s="2"/>
      <c r="J41" s="42"/>
    </row>
    <row r="42" spans="1:10" ht="13.5" thickBot="1">
      <c r="A42" s="2"/>
      <c r="B42" s="2"/>
      <c r="C42" s="40"/>
      <c r="D42" s="3"/>
      <c r="E42" s="3"/>
      <c r="F42" s="81"/>
      <c r="G42" s="3"/>
      <c r="H42" s="2"/>
      <c r="I42" s="2"/>
      <c r="J42" s="42"/>
    </row>
    <row r="43" spans="1:10" ht="14.25" thickBot="1" thickTop="1">
      <c r="A43" s="22" t="s">
        <v>162</v>
      </c>
      <c r="B43" s="113" t="s">
        <v>1</v>
      </c>
      <c r="C43" s="70"/>
      <c r="D43" s="109">
        <v>-0.6405755171477354</v>
      </c>
      <c r="E43" s="3"/>
      <c r="F43" s="5">
        <f aca="true" t="shared" si="3" ref="F43:F106">C43*D43</f>
        <v>0</v>
      </c>
      <c r="G43" s="3"/>
      <c r="H43" s="2"/>
      <c r="I43" s="2"/>
      <c r="J43" s="42"/>
    </row>
    <row r="44" spans="1:10" ht="14.25" thickBot="1" thickTop="1">
      <c r="A44" s="22" t="s">
        <v>164</v>
      </c>
      <c r="B44" s="113" t="s">
        <v>2</v>
      </c>
      <c r="C44" s="70"/>
      <c r="D44" s="109">
        <v>-0.9776691538181604</v>
      </c>
      <c r="E44" s="109"/>
      <c r="F44" s="5">
        <f t="shared" si="3"/>
        <v>0</v>
      </c>
      <c r="G44" s="3"/>
      <c r="H44" s="2"/>
      <c r="I44" s="2"/>
      <c r="J44" s="42"/>
    </row>
    <row r="45" spans="1:10" ht="14.25" thickBot="1" thickTop="1">
      <c r="A45" s="22" t="s">
        <v>165</v>
      </c>
      <c r="B45" s="113" t="s">
        <v>3</v>
      </c>
      <c r="C45" s="70"/>
      <c r="D45" s="109">
        <v>-1.540678497618744</v>
      </c>
      <c r="E45" s="109"/>
      <c r="F45" s="5">
        <f t="shared" si="3"/>
        <v>0</v>
      </c>
      <c r="G45" s="3"/>
      <c r="H45" s="2"/>
      <c r="I45" s="2"/>
      <c r="J45" s="42"/>
    </row>
    <row r="46" spans="1:10" ht="14.25" thickBot="1" thickTop="1">
      <c r="A46" s="22"/>
      <c r="B46" s="113" t="s">
        <v>4</v>
      </c>
      <c r="C46" s="70"/>
      <c r="D46" s="109">
        <v>0.10294976543761106</v>
      </c>
      <c r="E46" s="109"/>
      <c r="F46" s="5">
        <f t="shared" si="3"/>
        <v>0</v>
      </c>
      <c r="G46" s="3"/>
      <c r="H46" s="2"/>
      <c r="I46" s="2"/>
      <c r="J46" s="42"/>
    </row>
    <row r="47" spans="1:10" ht="14.25" thickBot="1" thickTop="1">
      <c r="A47" s="22"/>
      <c r="B47" s="113" t="s">
        <v>5</v>
      </c>
      <c r="C47" s="70"/>
      <c r="D47" s="109">
        <v>-0.15252507855977493</v>
      </c>
      <c r="E47" s="109"/>
      <c r="F47" s="5">
        <f t="shared" si="3"/>
        <v>0</v>
      </c>
      <c r="G47" s="3"/>
      <c r="H47" s="2"/>
      <c r="I47" s="2"/>
      <c r="J47" s="42"/>
    </row>
    <row r="48" spans="1:10" ht="14.25" thickBot="1" thickTop="1">
      <c r="A48" s="22"/>
      <c r="B48" s="113" t="s">
        <v>6</v>
      </c>
      <c r="C48" s="70"/>
      <c r="D48" s="109">
        <v>-0.27087245817306266</v>
      </c>
      <c r="E48" s="111"/>
      <c r="F48" s="5">
        <f t="shared" si="3"/>
        <v>0</v>
      </c>
      <c r="G48" s="3"/>
      <c r="H48" s="2"/>
      <c r="I48" s="2"/>
      <c r="J48" s="42"/>
    </row>
    <row r="49" spans="1:10" ht="14.25" thickBot="1" thickTop="1">
      <c r="A49" s="22"/>
      <c r="B49" s="113" t="s">
        <v>7</v>
      </c>
      <c r="C49" s="70"/>
      <c r="D49" s="109">
        <v>-0.372236579811459</v>
      </c>
      <c r="E49" s="109"/>
      <c r="F49" s="5">
        <f t="shared" si="3"/>
        <v>0</v>
      </c>
      <c r="G49" s="3"/>
      <c r="H49" s="2"/>
      <c r="I49" s="2"/>
      <c r="J49" s="42"/>
    </row>
    <row r="50" spans="1:10" ht="14.25" thickBot="1" thickTop="1">
      <c r="A50" s="22"/>
      <c r="B50" s="113" t="s">
        <v>8</v>
      </c>
      <c r="C50" s="70"/>
      <c r="D50" s="109">
        <v>-0.04336591435339054</v>
      </c>
      <c r="E50" s="109"/>
      <c r="F50" s="5">
        <f t="shared" si="3"/>
        <v>0</v>
      </c>
      <c r="G50" s="3"/>
      <c r="H50" s="2"/>
      <c r="I50" s="2"/>
      <c r="J50" s="42"/>
    </row>
    <row r="51" spans="1:10" ht="14.25" thickBot="1" thickTop="1">
      <c r="A51" s="22"/>
      <c r="B51" s="113" t="s">
        <v>9</v>
      </c>
      <c r="C51" s="70"/>
      <c r="D51" s="109">
        <v>0.2543749043590668</v>
      </c>
      <c r="E51" s="109"/>
      <c r="F51" s="5">
        <f t="shared" si="3"/>
        <v>0</v>
      </c>
      <c r="G51" s="3"/>
      <c r="H51" s="2"/>
      <c r="I51" s="2"/>
      <c r="J51" s="42"/>
    </row>
    <row r="52" spans="1:10" ht="14.25" thickBot="1" thickTop="1">
      <c r="A52" s="22"/>
      <c r="B52" s="113" t="s">
        <v>10</v>
      </c>
      <c r="C52" s="70"/>
      <c r="D52" s="109">
        <v>0.4169191405635366</v>
      </c>
      <c r="E52" s="109"/>
      <c r="F52" s="5">
        <f t="shared" si="3"/>
        <v>0</v>
      </c>
      <c r="G52" s="2"/>
      <c r="H52" s="2"/>
      <c r="I52" s="2"/>
      <c r="J52" s="42"/>
    </row>
    <row r="53" spans="1:10" ht="14.25" thickBot="1" thickTop="1">
      <c r="A53" s="22"/>
      <c r="B53" s="113" t="s">
        <v>11</v>
      </c>
      <c r="C53" s="70"/>
      <c r="D53" s="109">
        <v>0.23971147185028638</v>
      </c>
      <c r="E53" s="109"/>
      <c r="F53" s="5">
        <f t="shared" si="3"/>
        <v>0</v>
      </c>
      <c r="G53" s="2"/>
      <c r="H53" s="2"/>
      <c r="I53" s="2"/>
      <c r="J53" s="42"/>
    </row>
    <row r="54" spans="1:10" ht="14.25" thickBot="1" thickTop="1">
      <c r="A54" s="22"/>
      <c r="B54" s="113" t="s">
        <v>12</v>
      </c>
      <c r="C54" s="70"/>
      <c r="D54" s="109">
        <v>0.059962443828347874</v>
      </c>
      <c r="E54" s="109"/>
      <c r="F54" s="5">
        <f t="shared" si="3"/>
        <v>0</v>
      </c>
      <c r="G54" s="2"/>
      <c r="H54" s="2"/>
      <c r="I54" s="2"/>
      <c r="J54" s="42"/>
    </row>
    <row r="55" spans="1:10" ht="14.25" thickBot="1" thickTop="1">
      <c r="A55" s="22"/>
      <c r="B55" s="113" t="s">
        <v>13</v>
      </c>
      <c r="C55" s="70"/>
      <c r="D55" s="109">
        <v>-1.1223545723865338</v>
      </c>
      <c r="E55" s="111"/>
      <c r="F55" s="81">
        <f t="shared" si="3"/>
        <v>0</v>
      </c>
      <c r="G55" s="3"/>
      <c r="H55" s="2"/>
      <c r="I55" s="2"/>
      <c r="J55" s="42"/>
    </row>
    <row r="56" spans="1:10" ht="14.25" thickBot="1" thickTop="1">
      <c r="A56" s="22"/>
      <c r="B56" s="113" t="s">
        <v>14</v>
      </c>
      <c r="C56" s="70"/>
      <c r="D56" s="109">
        <v>-0.42258779313602335</v>
      </c>
      <c r="E56" s="109"/>
      <c r="F56" s="5">
        <f t="shared" si="3"/>
        <v>0</v>
      </c>
      <c r="G56" s="2"/>
      <c r="H56" s="2"/>
      <c r="I56" s="2"/>
      <c r="J56" s="42"/>
    </row>
    <row r="57" spans="1:10" ht="14.25" thickBot="1" thickTop="1">
      <c r="A57" s="22"/>
      <c r="B57" s="113" t="s">
        <v>15</v>
      </c>
      <c r="C57" s="70"/>
      <c r="D57" s="109">
        <v>0.25817243506360094</v>
      </c>
      <c r="E57" s="109"/>
      <c r="F57" s="5">
        <f t="shared" si="3"/>
        <v>0</v>
      </c>
      <c r="G57" s="2"/>
      <c r="H57" s="2"/>
      <c r="I57" s="2"/>
      <c r="J57" s="42"/>
    </row>
    <row r="58" spans="1:10" ht="14.25" thickBot="1" thickTop="1">
      <c r="A58" s="22"/>
      <c r="B58" s="113" t="s">
        <v>16</v>
      </c>
      <c r="C58" s="70"/>
      <c r="D58" s="109">
        <v>-0.9271567783777216</v>
      </c>
      <c r="E58" s="109"/>
      <c r="F58" s="5">
        <f t="shared" si="3"/>
        <v>0</v>
      </c>
      <c r="G58" s="2"/>
      <c r="H58" s="2"/>
      <c r="I58" s="2"/>
      <c r="J58" s="42"/>
    </row>
    <row r="59" spans="1:10" ht="14.25" thickBot="1" thickTop="1">
      <c r="A59" s="22"/>
      <c r="B59" s="113" t="s">
        <v>17</v>
      </c>
      <c r="C59" s="70"/>
      <c r="D59" s="109">
        <v>-0.398697452698789</v>
      </c>
      <c r="E59" s="109"/>
      <c r="F59" s="5">
        <f t="shared" si="3"/>
        <v>0</v>
      </c>
      <c r="G59" s="2"/>
      <c r="H59" s="2"/>
      <c r="I59" s="2"/>
      <c r="J59" s="42"/>
    </row>
    <row r="60" spans="1:10" ht="14.25" thickBot="1" thickTop="1">
      <c r="A60" s="22"/>
      <c r="B60" s="113" t="s">
        <v>18</v>
      </c>
      <c r="C60" s="70"/>
      <c r="D60" s="109">
        <v>-0.36965850897539937</v>
      </c>
      <c r="E60" s="109"/>
      <c r="F60" s="5">
        <f t="shared" si="3"/>
        <v>0</v>
      </c>
      <c r="G60" s="2"/>
      <c r="H60" s="2"/>
      <c r="I60" s="2"/>
      <c r="J60" s="42"/>
    </row>
    <row r="61" spans="1:10" ht="14.25" thickBot="1" thickTop="1">
      <c r="A61" s="22"/>
      <c r="B61" s="113" t="s">
        <v>19</v>
      </c>
      <c r="C61" s="70"/>
      <c r="D61" s="109">
        <v>-1.775702142320863</v>
      </c>
      <c r="E61" s="109"/>
      <c r="F61" s="5">
        <f t="shared" si="3"/>
        <v>0</v>
      </c>
      <c r="G61" s="2"/>
      <c r="H61" s="2"/>
      <c r="I61" s="2"/>
      <c r="J61" s="42"/>
    </row>
    <row r="62" spans="1:10" ht="14.25" thickBot="1" thickTop="1">
      <c r="A62" s="22"/>
      <c r="B62" s="113" t="s">
        <v>20</v>
      </c>
      <c r="C62" s="70"/>
      <c r="D62" s="109">
        <v>-0.6909432459520801</v>
      </c>
      <c r="E62" s="109"/>
      <c r="F62" s="5">
        <f t="shared" si="3"/>
        <v>0</v>
      </c>
      <c r="G62" s="2"/>
      <c r="H62" s="2"/>
      <c r="I62" s="2"/>
      <c r="J62" s="42"/>
    </row>
    <row r="63" spans="1:10" ht="14.25" thickBot="1" thickTop="1">
      <c r="A63" s="22"/>
      <c r="B63" s="113" t="s">
        <v>21</v>
      </c>
      <c r="C63" s="70"/>
      <c r="D63" s="109">
        <v>-0.6675764077951767</v>
      </c>
      <c r="E63" s="109"/>
      <c r="F63" s="5">
        <f t="shared" si="3"/>
        <v>0</v>
      </c>
      <c r="G63" s="2"/>
      <c r="H63" s="2"/>
      <c r="I63" s="2"/>
      <c r="J63" s="42"/>
    </row>
    <row r="64" spans="1:10" ht="14.25" thickBot="1" thickTop="1">
      <c r="A64" s="22"/>
      <c r="B64" s="113" t="s">
        <v>22</v>
      </c>
      <c r="C64" s="70"/>
      <c r="D64" s="109">
        <v>-0.5518328936769087</v>
      </c>
      <c r="E64" s="109"/>
      <c r="F64" s="5">
        <f t="shared" si="3"/>
        <v>0</v>
      </c>
      <c r="G64" s="2"/>
      <c r="H64" s="2"/>
      <c r="I64" s="2"/>
      <c r="J64" s="42"/>
    </row>
    <row r="65" spans="1:10" ht="14.25" thickBot="1" thickTop="1">
      <c r="A65" s="22"/>
      <c r="B65" s="113" t="s">
        <v>23</v>
      </c>
      <c r="C65" s="70"/>
      <c r="D65" s="109">
        <v>-0.5794718665614352</v>
      </c>
      <c r="E65" s="109"/>
      <c r="F65" s="5">
        <f t="shared" si="3"/>
        <v>0</v>
      </c>
      <c r="G65" s="2"/>
      <c r="H65" s="2"/>
      <c r="I65" s="2"/>
      <c r="J65" s="42"/>
    </row>
    <row r="66" spans="1:10" ht="14.25" thickBot="1" thickTop="1">
      <c r="A66" s="22"/>
      <c r="B66" s="113" t="s">
        <v>24</v>
      </c>
      <c r="C66" s="70"/>
      <c r="D66" s="109">
        <v>-0.5277193575446832</v>
      </c>
      <c r="E66" s="109"/>
      <c r="F66" s="5">
        <f t="shared" si="3"/>
        <v>0</v>
      </c>
      <c r="G66" s="2"/>
      <c r="H66" s="2"/>
      <c r="I66" s="2"/>
      <c r="J66" s="42"/>
    </row>
    <row r="67" spans="1:10" ht="14.25" thickBot="1" thickTop="1">
      <c r="A67" s="22"/>
      <c r="B67" s="113" t="s">
        <v>25</v>
      </c>
      <c r="C67" s="70"/>
      <c r="D67" s="109">
        <v>-0.21177189433377072</v>
      </c>
      <c r="E67" s="109"/>
      <c r="F67" s="5">
        <f t="shared" si="3"/>
        <v>0</v>
      </c>
      <c r="G67" s="2"/>
      <c r="H67" s="2"/>
      <c r="I67" s="2"/>
      <c r="J67" s="42"/>
    </row>
    <row r="68" spans="1:10" ht="14.25" thickBot="1" thickTop="1">
      <c r="A68" s="22"/>
      <c r="B68" s="113" t="s">
        <v>26</v>
      </c>
      <c r="C68" s="70"/>
      <c r="D68" s="109">
        <v>0.19513029076857996</v>
      </c>
      <c r="E68" s="109"/>
      <c r="F68" s="5">
        <f t="shared" si="3"/>
        <v>0</v>
      </c>
      <c r="G68" s="2"/>
      <c r="H68" s="2"/>
      <c r="I68" s="2"/>
      <c r="J68" s="42"/>
    </row>
    <row r="69" spans="1:10" ht="14.25" thickBot="1" thickTop="1">
      <c r="A69" s="22"/>
      <c r="B69" s="113" t="s">
        <v>27</v>
      </c>
      <c r="C69" s="70"/>
      <c r="D69" s="109">
        <v>-0.36994500322222434</v>
      </c>
      <c r="E69" s="109"/>
      <c r="F69" s="5">
        <f t="shared" si="3"/>
        <v>0</v>
      </c>
      <c r="G69" s="2"/>
      <c r="H69" s="2"/>
      <c r="I69" s="2"/>
      <c r="J69" s="42"/>
    </row>
    <row r="70" spans="1:10" ht="14.25" thickBot="1" thickTop="1">
      <c r="A70" s="22"/>
      <c r="B70" s="113" t="s">
        <v>28</v>
      </c>
      <c r="C70" s="70"/>
      <c r="D70" s="109">
        <v>-0.252586643470267</v>
      </c>
      <c r="E70" s="109"/>
      <c r="F70" s="5">
        <f t="shared" si="3"/>
        <v>0</v>
      </c>
      <c r="G70" s="2"/>
      <c r="H70" s="2"/>
      <c r="I70" s="2"/>
      <c r="J70" s="42"/>
    </row>
    <row r="71" spans="1:10" ht="14.25" thickBot="1" thickTop="1">
      <c r="A71" s="22"/>
      <c r="B71" s="113" t="s">
        <v>29</v>
      </c>
      <c r="C71" s="70"/>
      <c r="D71" s="109">
        <v>-0.32717118208422175</v>
      </c>
      <c r="E71" s="109"/>
      <c r="F71" s="5">
        <f t="shared" si="3"/>
        <v>0</v>
      </c>
      <c r="G71" s="2"/>
      <c r="H71" s="2"/>
      <c r="I71" s="2"/>
      <c r="J71" s="42"/>
    </row>
    <row r="72" spans="1:10" ht="14.25" thickBot="1" thickTop="1">
      <c r="A72" s="22"/>
      <c r="B72" s="113" t="s">
        <v>30</v>
      </c>
      <c r="C72" s="70"/>
      <c r="D72" s="109">
        <v>0.7148793359609776</v>
      </c>
      <c r="E72" s="109"/>
      <c r="F72" s="5">
        <f t="shared" si="3"/>
        <v>0</v>
      </c>
      <c r="G72" s="2"/>
      <c r="H72" s="2"/>
      <c r="I72" s="2"/>
      <c r="J72" s="42"/>
    </row>
    <row r="73" spans="1:10" ht="14.25" thickBot="1" thickTop="1">
      <c r="A73" s="22"/>
      <c r="B73" s="113" t="s">
        <v>31</v>
      </c>
      <c r="C73" s="70"/>
      <c r="D73" s="109">
        <v>-0.3723503149276843</v>
      </c>
      <c r="E73" s="109"/>
      <c r="F73" s="5">
        <f t="shared" si="3"/>
        <v>0</v>
      </c>
      <c r="G73" s="2"/>
      <c r="H73" s="2"/>
      <c r="I73" s="2"/>
      <c r="J73" s="42"/>
    </row>
    <row r="74" spans="1:10" ht="14.25" thickBot="1" thickTop="1">
      <c r="A74" s="22"/>
      <c r="B74" s="113" t="s">
        <v>32</v>
      </c>
      <c r="C74" s="70"/>
      <c r="D74" s="109">
        <v>-0.34235286236176427</v>
      </c>
      <c r="E74" s="109"/>
      <c r="F74" s="5">
        <f t="shared" si="3"/>
        <v>0</v>
      </c>
      <c r="G74" s="2"/>
      <c r="H74" s="2"/>
      <c r="I74" s="2"/>
      <c r="J74" s="42"/>
    </row>
    <row r="75" spans="1:10" ht="14.25" thickBot="1" thickTop="1">
      <c r="A75" s="22"/>
      <c r="B75" s="113" t="s">
        <v>33</v>
      </c>
      <c r="C75" s="70"/>
      <c r="D75" s="109">
        <v>-0.6567574320380177</v>
      </c>
      <c r="E75" s="109"/>
      <c r="F75" s="5">
        <f t="shared" si="3"/>
        <v>0</v>
      </c>
      <c r="G75" s="2"/>
      <c r="H75" s="2"/>
      <c r="I75" s="2"/>
      <c r="J75" s="42"/>
    </row>
    <row r="76" spans="1:10" ht="14.25" thickBot="1" thickTop="1">
      <c r="A76" s="22"/>
      <c r="B76" s="113" t="s">
        <v>34</v>
      </c>
      <c r="C76" s="70"/>
      <c r="D76" s="109">
        <v>-0.11967579066107673</v>
      </c>
      <c r="E76" s="109"/>
      <c r="F76" s="5">
        <f t="shared" si="3"/>
        <v>0</v>
      </c>
      <c r="G76" s="2"/>
      <c r="H76" s="2"/>
      <c r="I76" s="2"/>
      <c r="J76" s="42"/>
    </row>
    <row r="77" spans="1:10" ht="14.25" thickBot="1" thickTop="1">
      <c r="A77" s="22"/>
      <c r="B77" s="113" t="s">
        <v>35</v>
      </c>
      <c r="C77" s="70"/>
      <c r="D77" s="109">
        <v>-0.8139213252700338</v>
      </c>
      <c r="E77" s="109"/>
      <c r="F77" s="5">
        <f t="shared" si="3"/>
        <v>0</v>
      </c>
      <c r="G77" s="2"/>
      <c r="H77" s="2"/>
      <c r="I77" s="2"/>
      <c r="J77" s="42"/>
    </row>
    <row r="78" spans="1:10" ht="14.25" thickBot="1" thickTop="1">
      <c r="A78" s="22"/>
      <c r="B78" s="113" t="s">
        <v>36</v>
      </c>
      <c r="C78" s="70"/>
      <c r="D78" s="109">
        <v>-0.6225922854877772</v>
      </c>
      <c r="E78" s="109"/>
      <c r="F78" s="5">
        <f t="shared" si="3"/>
        <v>0</v>
      </c>
      <c r="G78" s="2"/>
      <c r="H78" s="2"/>
      <c r="I78" s="2"/>
      <c r="J78" s="42"/>
    </row>
    <row r="79" spans="1:10" ht="14.25" thickBot="1" thickTop="1">
      <c r="A79" s="22"/>
      <c r="B79" s="113" t="s">
        <v>37</v>
      </c>
      <c r="C79" s="70"/>
      <c r="D79" s="109">
        <v>0.9450561546669604</v>
      </c>
      <c r="E79" s="109"/>
      <c r="F79" s="5">
        <f t="shared" si="3"/>
        <v>0</v>
      </c>
      <c r="G79" s="2"/>
      <c r="H79" s="2"/>
      <c r="I79" s="2"/>
      <c r="J79" s="42"/>
    </row>
    <row r="80" spans="1:10" ht="14.25" thickBot="1" thickTop="1">
      <c r="A80" s="22"/>
      <c r="B80" s="113" t="s">
        <v>38</v>
      </c>
      <c r="C80" s="70"/>
      <c r="D80" s="109">
        <v>0.6491493050874421</v>
      </c>
      <c r="E80" s="109"/>
      <c r="F80" s="5">
        <f t="shared" si="3"/>
        <v>0</v>
      </c>
      <c r="G80" s="2"/>
      <c r="H80" s="2"/>
      <c r="I80" s="2"/>
      <c r="J80" s="42"/>
    </row>
    <row r="81" spans="1:10" ht="14.25" thickBot="1" thickTop="1">
      <c r="A81" s="22"/>
      <c r="B81" s="113" t="s">
        <v>39</v>
      </c>
      <c r="C81" s="70"/>
      <c r="D81" s="109">
        <v>-0.9864382094778388</v>
      </c>
      <c r="E81" s="109"/>
      <c r="F81" s="5">
        <f t="shared" si="3"/>
        <v>0</v>
      </c>
      <c r="G81" s="2"/>
      <c r="H81" s="2"/>
      <c r="I81" s="2"/>
      <c r="J81" s="42"/>
    </row>
    <row r="82" spans="1:10" ht="14.25" thickBot="1" thickTop="1">
      <c r="A82" s="22"/>
      <c r="B82" s="113" t="s">
        <v>40</v>
      </c>
      <c r="C82" s="70"/>
      <c r="D82" s="109">
        <v>-0.6781102736112279</v>
      </c>
      <c r="E82" s="109"/>
      <c r="F82" s="5">
        <f t="shared" si="3"/>
        <v>0</v>
      </c>
      <c r="G82" s="2"/>
      <c r="H82" s="2"/>
      <c r="I82" s="2"/>
      <c r="J82" s="42"/>
    </row>
    <row r="83" spans="1:10" ht="14.25" thickBot="1" thickTop="1">
      <c r="A83" s="22"/>
      <c r="B83" s="113" t="s">
        <v>41</v>
      </c>
      <c r="C83" s="70"/>
      <c r="D83" s="109">
        <v>0.018952727416441908</v>
      </c>
      <c r="E83" s="109"/>
      <c r="F83" s="5">
        <f t="shared" si="3"/>
        <v>0</v>
      </c>
      <c r="G83" s="2"/>
      <c r="H83" s="2"/>
      <c r="I83" s="2"/>
      <c r="J83" s="42"/>
    </row>
    <row r="84" spans="1:10" ht="14.25" thickBot="1" thickTop="1">
      <c r="A84" s="22"/>
      <c r="B84" s="113" t="s">
        <v>42</v>
      </c>
      <c r="C84" s="70"/>
      <c r="D84" s="109">
        <v>-0.5357832287125929</v>
      </c>
      <c r="E84" s="109"/>
      <c r="F84" s="5">
        <f t="shared" si="3"/>
        <v>0</v>
      </c>
      <c r="G84" s="2"/>
      <c r="H84" s="2"/>
      <c r="I84" s="2"/>
      <c r="J84" s="42"/>
    </row>
    <row r="85" spans="1:10" ht="14.25" thickBot="1" thickTop="1">
      <c r="A85" s="22"/>
      <c r="B85" s="113" t="s">
        <v>43</v>
      </c>
      <c r="C85" s="70"/>
      <c r="D85" s="109">
        <v>-0.5506530672597341</v>
      </c>
      <c r="E85" s="109"/>
      <c r="F85" s="5">
        <f t="shared" si="3"/>
        <v>0</v>
      </c>
      <c r="G85" s="2"/>
      <c r="H85" s="2"/>
      <c r="I85" s="2"/>
      <c r="J85" s="42"/>
    </row>
    <row r="86" spans="1:10" ht="14.25" thickBot="1" thickTop="1">
      <c r="A86" s="22"/>
      <c r="B86" s="113" t="s">
        <v>44</v>
      </c>
      <c r="C86" s="70"/>
      <c r="D86" s="109">
        <v>-0.1768286969098827</v>
      </c>
      <c r="E86" s="109"/>
      <c r="F86" s="5">
        <f t="shared" si="3"/>
        <v>0</v>
      </c>
      <c r="G86" s="2"/>
      <c r="H86" s="2"/>
      <c r="I86" s="2"/>
      <c r="J86" s="42"/>
    </row>
    <row r="87" spans="1:10" ht="14.25" thickBot="1" thickTop="1">
      <c r="A87" s="22"/>
      <c r="B87" s="113" t="s">
        <v>45</v>
      </c>
      <c r="C87" s="70"/>
      <c r="D87" s="109">
        <v>-1.5526195196998476</v>
      </c>
      <c r="E87" s="109"/>
      <c r="F87" s="5">
        <f t="shared" si="3"/>
        <v>0</v>
      </c>
      <c r="G87" s="2"/>
      <c r="H87" s="2"/>
      <c r="I87" s="2"/>
      <c r="J87" s="42"/>
    </row>
    <row r="88" spans="1:10" ht="14.25" thickBot="1" thickTop="1">
      <c r="A88" s="22"/>
      <c r="B88" s="113" t="s">
        <v>46</v>
      </c>
      <c r="C88" s="70"/>
      <c r="D88" s="109">
        <v>-0.5136275626400801</v>
      </c>
      <c r="E88" s="3"/>
      <c r="F88" s="5">
        <f t="shared" si="3"/>
        <v>0</v>
      </c>
      <c r="G88" s="2"/>
      <c r="H88" s="2"/>
      <c r="I88" s="2"/>
      <c r="J88" s="42"/>
    </row>
    <row r="89" spans="1:10" ht="14.25" thickBot="1" thickTop="1">
      <c r="A89" s="22"/>
      <c r="B89" s="113" t="s">
        <v>47</v>
      </c>
      <c r="C89" s="70"/>
      <c r="D89" s="109">
        <v>1.0561873472043337</v>
      </c>
      <c r="E89" s="109"/>
      <c r="F89" s="5">
        <f t="shared" si="3"/>
        <v>0</v>
      </c>
      <c r="G89" s="2"/>
      <c r="H89" s="2"/>
      <c r="I89" s="2"/>
      <c r="J89" s="42"/>
    </row>
    <row r="90" spans="1:10" ht="14.25" thickBot="1" thickTop="1">
      <c r="A90" s="22"/>
      <c r="B90" s="113" t="s">
        <v>48</v>
      </c>
      <c r="C90" s="70"/>
      <c r="D90" s="109">
        <v>-0.5027520315546267</v>
      </c>
      <c r="E90" s="109"/>
      <c r="F90" s="5">
        <f t="shared" si="3"/>
        <v>0</v>
      </c>
      <c r="G90" s="2"/>
      <c r="H90" s="2"/>
      <c r="I90" s="2"/>
      <c r="J90" s="42"/>
    </row>
    <row r="91" spans="1:10" ht="14.25" thickBot="1" thickTop="1">
      <c r="A91" s="22"/>
      <c r="B91" s="113" t="s">
        <v>49</v>
      </c>
      <c r="C91" s="70"/>
      <c r="D91" s="109">
        <v>-0.6595444007473992</v>
      </c>
      <c r="E91" s="109"/>
      <c r="F91" s="5">
        <f t="shared" si="3"/>
        <v>0</v>
      </c>
      <c r="G91" s="2"/>
      <c r="H91" s="2"/>
      <c r="I91" s="2"/>
      <c r="J91" s="42"/>
    </row>
    <row r="92" spans="1:10" ht="14.25" thickBot="1" thickTop="1">
      <c r="A92" s="22"/>
      <c r="B92" s="113" t="s">
        <v>50</v>
      </c>
      <c r="C92" s="70"/>
      <c r="D92" s="109">
        <v>0.1899005237010058</v>
      </c>
      <c r="E92" s="109"/>
      <c r="F92" s="5">
        <f t="shared" si="3"/>
        <v>0</v>
      </c>
      <c r="G92" s="2"/>
      <c r="H92" s="2"/>
      <c r="I92" s="2"/>
      <c r="J92" s="42"/>
    </row>
    <row r="93" spans="1:10" ht="14.25" thickBot="1" thickTop="1">
      <c r="A93" s="22"/>
      <c r="B93" s="113" t="s">
        <v>51</v>
      </c>
      <c r="C93" s="70"/>
      <c r="D93" s="109">
        <v>-0.24168729954080057</v>
      </c>
      <c r="E93" s="109"/>
      <c r="F93" s="5">
        <f t="shared" si="3"/>
        <v>0</v>
      </c>
      <c r="G93" s="2"/>
      <c r="H93" s="2"/>
      <c r="I93" s="2"/>
      <c r="J93" s="42"/>
    </row>
    <row r="94" spans="1:10" ht="14.25" thickBot="1" thickTop="1">
      <c r="A94" s="22"/>
      <c r="B94" s="113" t="s">
        <v>52</v>
      </c>
      <c r="C94" s="70"/>
      <c r="D94" s="109">
        <v>-0.05152740141682911</v>
      </c>
      <c r="E94" s="109"/>
      <c r="F94" s="5">
        <f t="shared" si="3"/>
        <v>0</v>
      </c>
      <c r="G94" s="2"/>
      <c r="H94" s="2"/>
      <c r="I94" s="2"/>
      <c r="J94" s="42"/>
    </row>
    <row r="95" spans="1:10" ht="14.25" thickBot="1" thickTop="1">
      <c r="A95" s="22"/>
      <c r="B95" s="113" t="s">
        <v>53</v>
      </c>
      <c r="C95" s="70"/>
      <c r="D95" s="109">
        <v>-0.5415801401725885</v>
      </c>
      <c r="E95" s="109"/>
      <c r="F95" s="5">
        <f t="shared" si="3"/>
        <v>0</v>
      </c>
      <c r="G95" s="2"/>
      <c r="H95" s="2"/>
      <c r="I95" s="2"/>
      <c r="J95" s="42"/>
    </row>
    <row r="96" spans="1:10" ht="14.25" thickBot="1" thickTop="1">
      <c r="A96" s="22"/>
      <c r="B96" s="113" t="s">
        <v>54</v>
      </c>
      <c r="C96" s="70"/>
      <c r="D96" s="109">
        <v>1.5552965796493075</v>
      </c>
      <c r="E96" s="109"/>
      <c r="F96" s="5">
        <f t="shared" si="3"/>
        <v>0</v>
      </c>
      <c r="G96" s="2"/>
      <c r="H96" s="2"/>
      <c r="I96" s="2"/>
      <c r="J96" s="42"/>
    </row>
    <row r="97" spans="1:10" ht="14.25" thickBot="1" thickTop="1">
      <c r="A97" s="22"/>
      <c r="B97" s="113" t="s">
        <v>55</v>
      </c>
      <c r="C97" s="70"/>
      <c r="D97" s="109">
        <v>-0.39063142536853196</v>
      </c>
      <c r="E97" s="109"/>
      <c r="F97" s="5">
        <f t="shared" si="3"/>
        <v>0</v>
      </c>
      <c r="G97" s="2"/>
      <c r="H97" s="2"/>
      <c r="I97" s="2"/>
      <c r="J97" s="42"/>
    </row>
    <row r="98" spans="1:10" ht="14.25" thickBot="1" thickTop="1">
      <c r="A98" s="22"/>
      <c r="B98" s="113" t="s">
        <v>56</v>
      </c>
      <c r="C98" s="70"/>
      <c r="D98" s="109">
        <v>0.9663138020177497</v>
      </c>
      <c r="E98" s="109"/>
      <c r="F98" s="5">
        <f t="shared" si="3"/>
        <v>0</v>
      </c>
      <c r="G98" s="2"/>
      <c r="H98" s="2"/>
      <c r="I98" s="2"/>
      <c r="J98" s="42"/>
    </row>
    <row r="99" spans="1:10" ht="14.25" thickBot="1" thickTop="1">
      <c r="A99" s="22"/>
      <c r="B99" s="113" t="s">
        <v>57</v>
      </c>
      <c r="C99" s="70"/>
      <c r="D99" s="109">
        <v>-0.2028236172328286</v>
      </c>
      <c r="E99" s="109"/>
      <c r="F99" s="5">
        <f t="shared" si="3"/>
        <v>0</v>
      </c>
      <c r="G99" s="2"/>
      <c r="H99" s="2"/>
      <c r="I99" s="2"/>
      <c r="J99" s="42"/>
    </row>
    <row r="100" spans="1:10" ht="14.25" thickBot="1" thickTop="1">
      <c r="A100" s="22"/>
      <c r="B100" s="113" t="s">
        <v>58</v>
      </c>
      <c r="C100" s="70"/>
      <c r="D100" s="109">
        <v>-0.6030609452899065</v>
      </c>
      <c r="E100" s="109"/>
      <c r="F100" s="5">
        <f t="shared" si="3"/>
        <v>0</v>
      </c>
      <c r="G100" s="2"/>
      <c r="H100" s="2"/>
      <c r="I100" s="2"/>
      <c r="J100" s="42"/>
    </row>
    <row r="101" spans="1:10" ht="14.25" thickBot="1" thickTop="1">
      <c r="A101" s="22"/>
      <c r="B101" s="113" t="s">
        <v>59</v>
      </c>
      <c r="C101" s="70"/>
      <c r="D101" s="109">
        <v>-0.8311945139465146</v>
      </c>
      <c r="E101" s="109"/>
      <c r="F101" s="5">
        <f t="shared" si="3"/>
        <v>0</v>
      </c>
      <c r="G101" s="2"/>
      <c r="H101" s="2"/>
      <c r="I101" s="2"/>
      <c r="J101" s="42"/>
    </row>
    <row r="102" spans="1:10" ht="14.25" thickBot="1" thickTop="1">
      <c r="A102" s="22"/>
      <c r="B102" s="113" t="s">
        <v>60</v>
      </c>
      <c r="C102" s="70"/>
      <c r="D102" s="109">
        <v>0.6159503846142478</v>
      </c>
      <c r="E102" s="109"/>
      <c r="F102" s="5">
        <f t="shared" si="3"/>
        <v>0</v>
      </c>
      <c r="G102" s="2"/>
      <c r="H102" s="2"/>
      <c r="I102" s="2"/>
      <c r="J102" s="42"/>
    </row>
    <row r="103" spans="1:10" ht="14.25" thickBot="1" thickTop="1">
      <c r="A103" s="22"/>
      <c r="B103" s="113" t="s">
        <v>61</v>
      </c>
      <c r="C103" s="70"/>
      <c r="D103" s="109">
        <v>0.2950939013652244</v>
      </c>
      <c r="E103" s="109"/>
      <c r="F103" s="5">
        <f t="shared" si="3"/>
        <v>0</v>
      </c>
      <c r="G103" s="2"/>
      <c r="H103" s="2"/>
      <c r="I103" s="2"/>
      <c r="J103" s="42"/>
    </row>
    <row r="104" spans="1:10" ht="14.25" thickBot="1" thickTop="1">
      <c r="A104" s="22"/>
      <c r="B104" s="113" t="s">
        <v>62</v>
      </c>
      <c r="C104" s="70"/>
      <c r="D104" s="109">
        <v>0.6049103029526028</v>
      </c>
      <c r="E104" s="109"/>
      <c r="F104" s="5">
        <f t="shared" si="3"/>
        <v>0</v>
      </c>
      <c r="G104" s="2"/>
      <c r="H104" s="2"/>
      <c r="I104" s="2"/>
      <c r="J104" s="42"/>
    </row>
    <row r="105" spans="1:10" ht="14.25" thickBot="1" thickTop="1">
      <c r="A105" s="22"/>
      <c r="B105" s="113" t="s">
        <v>63</v>
      </c>
      <c r="C105" s="70"/>
      <c r="D105" s="109">
        <v>-0.1784564749813721</v>
      </c>
      <c r="E105" s="109"/>
      <c r="F105" s="5">
        <f t="shared" si="3"/>
        <v>0</v>
      </c>
      <c r="G105" s="2"/>
      <c r="H105" s="2"/>
      <c r="I105" s="2"/>
      <c r="J105" s="42"/>
    </row>
    <row r="106" spans="1:10" ht="14.25" thickBot="1" thickTop="1">
      <c r="A106" s="22"/>
      <c r="B106" s="113" t="s">
        <v>64</v>
      </c>
      <c r="C106" s="70"/>
      <c r="D106" s="109">
        <v>-1.1994348059059263</v>
      </c>
      <c r="E106" s="109"/>
      <c r="F106" s="5">
        <f t="shared" si="3"/>
        <v>0</v>
      </c>
      <c r="G106" s="2"/>
      <c r="H106" s="2"/>
      <c r="I106" s="2"/>
      <c r="J106" s="42"/>
    </row>
    <row r="107" spans="1:10" ht="14.25" thickBot="1" thickTop="1">
      <c r="A107" s="22"/>
      <c r="B107" s="113" t="s">
        <v>65</v>
      </c>
      <c r="C107" s="70"/>
      <c r="D107" s="109">
        <v>-0.5904457397639579</v>
      </c>
      <c r="E107" s="109"/>
      <c r="F107" s="5">
        <f aca="true" t="shared" si="4" ref="F107:F157">C107*D107</f>
        <v>0</v>
      </c>
      <c r="G107" s="2"/>
      <c r="H107" s="2"/>
      <c r="I107" s="2"/>
      <c r="J107" s="42"/>
    </row>
    <row r="108" spans="1:10" ht="14.25" thickBot="1" thickTop="1">
      <c r="A108" s="22"/>
      <c r="B108" s="113" t="s">
        <v>66</v>
      </c>
      <c r="C108" s="70"/>
      <c r="D108" s="109">
        <v>-1.3326424383575626</v>
      </c>
      <c r="E108" s="109"/>
      <c r="F108" s="5">
        <f t="shared" si="4"/>
        <v>0</v>
      </c>
      <c r="G108" s="2"/>
      <c r="H108" s="2"/>
      <c r="I108" s="2"/>
      <c r="J108" s="42"/>
    </row>
    <row r="109" spans="1:10" ht="14.25" thickBot="1" thickTop="1">
      <c r="A109" s="22"/>
      <c r="B109" s="113" t="s">
        <v>67</v>
      </c>
      <c r="C109" s="70"/>
      <c r="D109" s="109">
        <v>-0.43773767615531567</v>
      </c>
      <c r="E109" s="3"/>
      <c r="F109" s="5">
        <f t="shared" si="4"/>
        <v>0</v>
      </c>
      <c r="G109" s="2"/>
      <c r="H109" s="2"/>
      <c r="I109" s="2"/>
      <c r="J109" s="42"/>
    </row>
    <row r="110" spans="1:10" ht="14.25" thickBot="1" thickTop="1">
      <c r="A110" s="22"/>
      <c r="B110" s="113" t="s">
        <v>68</v>
      </c>
      <c r="C110" s="70"/>
      <c r="D110" s="109">
        <v>-0.9421709917095612</v>
      </c>
      <c r="E110" s="109"/>
      <c r="F110" s="5">
        <f t="shared" si="4"/>
        <v>0</v>
      </c>
      <c r="G110" s="2"/>
      <c r="H110" s="2"/>
      <c r="I110" s="2"/>
      <c r="J110" s="42"/>
    </row>
    <row r="111" spans="1:10" ht="14.25" thickBot="1" thickTop="1">
      <c r="A111" s="22"/>
      <c r="B111" s="113" t="s">
        <v>69</v>
      </c>
      <c r="C111" s="70"/>
      <c r="D111" s="109">
        <v>-0.7607033959865843</v>
      </c>
      <c r="E111" s="3"/>
      <c r="F111" s="5">
        <f t="shared" si="4"/>
        <v>0</v>
      </c>
      <c r="G111" s="2"/>
      <c r="H111" s="2"/>
      <c r="I111" s="2"/>
      <c r="J111" s="42"/>
    </row>
    <row r="112" spans="1:10" ht="14.25" thickBot="1" thickTop="1">
      <c r="A112" s="22"/>
      <c r="B112" s="113" t="s">
        <v>70</v>
      </c>
      <c r="C112" s="70"/>
      <c r="D112" s="109">
        <v>0.12644031539989922</v>
      </c>
      <c r="E112" s="3"/>
      <c r="F112" s="5">
        <f t="shared" si="4"/>
        <v>0</v>
      </c>
      <c r="G112" s="2"/>
      <c r="H112" s="2"/>
      <c r="I112" s="2"/>
      <c r="J112" s="42"/>
    </row>
    <row r="113" spans="1:10" ht="14.25" thickBot="1" thickTop="1">
      <c r="A113" s="22"/>
      <c r="B113" s="113" t="s">
        <v>71</v>
      </c>
      <c r="C113" s="70"/>
      <c r="D113" s="109">
        <v>-0.13010934982450073</v>
      </c>
      <c r="E113" s="3"/>
      <c r="F113" s="5">
        <f t="shared" si="4"/>
        <v>0</v>
      </c>
      <c r="G113" s="2"/>
      <c r="H113" s="2"/>
      <c r="I113" s="2"/>
      <c r="J113" s="42"/>
    </row>
    <row r="114" spans="1:10" ht="14.25" thickBot="1" thickTop="1">
      <c r="A114" s="22"/>
      <c r="B114" s="113" t="s">
        <v>72</v>
      </c>
      <c r="C114" s="70"/>
      <c r="D114" s="109">
        <v>-0.04233671034052358</v>
      </c>
      <c r="E114" s="3"/>
      <c r="F114" s="5">
        <f t="shared" si="4"/>
        <v>0</v>
      </c>
      <c r="G114" s="2"/>
      <c r="H114" s="2"/>
      <c r="I114" s="2"/>
      <c r="J114" s="42"/>
    </row>
    <row r="115" spans="1:10" ht="14.25" thickBot="1" thickTop="1">
      <c r="A115" s="22"/>
      <c r="B115" s="113" t="s">
        <v>73</v>
      </c>
      <c r="C115" s="70"/>
      <c r="D115" s="109">
        <v>-0.25876645494042994</v>
      </c>
      <c r="E115" s="3"/>
      <c r="F115" s="5">
        <f t="shared" si="4"/>
        <v>0</v>
      </c>
      <c r="G115" s="2"/>
      <c r="H115" s="2"/>
      <c r="I115" s="2"/>
      <c r="J115" s="42"/>
    </row>
    <row r="116" spans="1:10" ht="14.25" thickBot="1" thickTop="1">
      <c r="A116" s="22"/>
      <c r="B116" s="113" t="s">
        <v>74</v>
      </c>
      <c r="C116" s="70"/>
      <c r="D116" s="109">
        <v>-0.09337749806930458</v>
      </c>
      <c r="E116" s="2"/>
      <c r="F116" s="83">
        <f t="shared" si="4"/>
        <v>0</v>
      </c>
      <c r="G116" s="2"/>
      <c r="H116" s="2"/>
      <c r="I116" s="2"/>
      <c r="J116" s="42"/>
    </row>
    <row r="117" spans="1:10" ht="14.25" thickBot="1" thickTop="1">
      <c r="A117" s="22"/>
      <c r="B117" s="113" t="s">
        <v>75</v>
      </c>
      <c r="C117" s="70"/>
      <c r="D117" s="109">
        <v>-0.7327885059502459</v>
      </c>
      <c r="E117" s="109"/>
      <c r="F117" s="5">
        <f t="shared" si="4"/>
        <v>0</v>
      </c>
      <c r="G117" s="2"/>
      <c r="H117" s="2"/>
      <c r="I117" s="2"/>
      <c r="J117" s="42"/>
    </row>
    <row r="118" spans="1:10" ht="14.25" thickBot="1" thickTop="1">
      <c r="A118" s="22"/>
      <c r="B118" s="113" t="s">
        <v>76</v>
      </c>
      <c r="C118" s="70"/>
      <c r="D118" s="109">
        <v>-0.7865710161250948</v>
      </c>
      <c r="E118" s="2"/>
      <c r="F118" s="83">
        <f t="shared" si="4"/>
        <v>0</v>
      </c>
      <c r="G118" s="2"/>
      <c r="H118" s="2"/>
      <c r="I118" s="2"/>
      <c r="J118" s="42"/>
    </row>
    <row r="119" spans="1:10" ht="14.25" thickBot="1" thickTop="1">
      <c r="A119" s="22"/>
      <c r="B119" s="113" t="s">
        <v>77</v>
      </c>
      <c r="C119" s="70"/>
      <c r="D119" s="109">
        <v>-0.5566611765887557</v>
      </c>
      <c r="E119" s="109"/>
      <c r="F119" s="5">
        <f t="shared" si="4"/>
        <v>0</v>
      </c>
      <c r="G119" s="2"/>
      <c r="H119" s="2"/>
      <c r="I119" s="2"/>
      <c r="J119" s="42"/>
    </row>
    <row r="120" spans="1:10" ht="14.25" thickBot="1" thickTop="1">
      <c r="A120" s="22"/>
      <c r="B120" s="113" t="s">
        <v>78</v>
      </c>
      <c r="C120" s="70"/>
      <c r="D120" s="109">
        <v>-0.32967977346695104</v>
      </c>
      <c r="E120" s="109"/>
      <c r="F120" s="5">
        <f t="shared" si="4"/>
        <v>0</v>
      </c>
      <c r="G120" s="2"/>
      <c r="H120" s="2"/>
      <c r="I120" s="2"/>
      <c r="J120" s="42"/>
    </row>
    <row r="121" spans="1:10" ht="14.25" thickBot="1" thickTop="1">
      <c r="A121" s="22"/>
      <c r="B121" s="113" t="s">
        <v>79</v>
      </c>
      <c r="C121" s="70"/>
      <c r="D121" s="109">
        <v>0.1362826617526547</v>
      </c>
      <c r="E121" s="109"/>
      <c r="F121" s="5">
        <f t="shared" si="4"/>
        <v>0</v>
      </c>
      <c r="G121" s="2"/>
      <c r="H121" s="2"/>
      <c r="I121" s="2"/>
      <c r="J121" s="42"/>
    </row>
    <row r="122" spans="1:10" ht="14.25" thickBot="1" thickTop="1">
      <c r="A122" s="22"/>
      <c r="B122" s="113" t="s">
        <v>80</v>
      </c>
      <c r="C122" s="70"/>
      <c r="D122" s="109">
        <v>-0.5932936734601926</v>
      </c>
      <c r="E122" s="109"/>
      <c r="F122" s="5">
        <f t="shared" si="4"/>
        <v>0</v>
      </c>
      <c r="G122" s="2"/>
      <c r="H122" s="2"/>
      <c r="I122" s="2"/>
      <c r="J122" s="42"/>
    </row>
    <row r="123" spans="1:10" ht="14.25" thickBot="1" thickTop="1">
      <c r="A123" s="22"/>
      <c r="B123" s="113" t="s">
        <v>81</v>
      </c>
      <c r="C123" s="70"/>
      <c r="D123" s="109">
        <v>-0.16558552733241566</v>
      </c>
      <c r="E123" s="109"/>
      <c r="F123" s="5">
        <f t="shared" si="4"/>
        <v>0</v>
      </c>
      <c r="G123" s="2"/>
      <c r="H123" s="2"/>
      <c r="I123" s="2"/>
      <c r="J123" s="42"/>
    </row>
    <row r="124" spans="1:10" ht="14.25" thickBot="1" thickTop="1">
      <c r="A124" s="22"/>
      <c r="B124" s="113" t="s">
        <v>82</v>
      </c>
      <c r="C124" s="70"/>
      <c r="D124" s="109">
        <v>-0.18900513198763755</v>
      </c>
      <c r="E124" s="109"/>
      <c r="F124" s="5">
        <f t="shared" si="4"/>
        <v>0</v>
      </c>
      <c r="G124" s="2"/>
      <c r="H124" s="2"/>
      <c r="I124" s="2"/>
      <c r="J124" s="42"/>
    </row>
    <row r="125" spans="1:10" ht="14.25" thickBot="1" thickTop="1">
      <c r="A125" s="22"/>
      <c r="B125" s="113" t="s">
        <v>83</v>
      </c>
      <c r="C125" s="70"/>
      <c r="D125" s="109">
        <v>-0.29589431645930675</v>
      </c>
      <c r="E125" s="109"/>
      <c r="F125" s="5">
        <f t="shared" si="4"/>
        <v>0</v>
      </c>
      <c r="G125" s="2"/>
      <c r="H125" s="2"/>
      <c r="I125" s="2"/>
      <c r="J125" s="42"/>
    </row>
    <row r="126" spans="1:10" ht="14.25" thickBot="1" thickTop="1">
      <c r="A126" s="22"/>
      <c r="B126" s="113" t="s">
        <v>84</v>
      </c>
      <c r="C126" s="70"/>
      <c r="D126" s="109">
        <v>-0.1899602638148501</v>
      </c>
      <c r="E126" s="109"/>
      <c r="F126" s="5">
        <f t="shared" si="4"/>
        <v>0</v>
      </c>
      <c r="G126" s="2"/>
      <c r="H126" s="2"/>
      <c r="I126" s="2"/>
      <c r="J126" s="42"/>
    </row>
    <row r="127" spans="1:10" ht="14.25" thickBot="1" thickTop="1">
      <c r="A127" s="22"/>
      <c r="B127" s="113" t="s">
        <v>85</v>
      </c>
      <c r="C127" s="70"/>
      <c r="D127" s="109">
        <v>0.49832801420664924</v>
      </c>
      <c r="E127" s="109"/>
      <c r="F127" s="5">
        <f t="shared" si="4"/>
        <v>0</v>
      </c>
      <c r="G127" s="2"/>
      <c r="H127" s="2"/>
      <c r="I127" s="2"/>
      <c r="J127" s="42"/>
    </row>
    <row r="128" spans="1:10" ht="14.25" thickBot="1" thickTop="1">
      <c r="A128" s="22"/>
      <c r="B128" s="113" t="s">
        <v>86</v>
      </c>
      <c r="C128" s="70"/>
      <c r="D128" s="109">
        <v>0.35779773483054994</v>
      </c>
      <c r="E128" s="109"/>
      <c r="F128" s="5">
        <f t="shared" si="4"/>
        <v>0</v>
      </c>
      <c r="G128" s="2"/>
      <c r="H128" s="2"/>
      <c r="I128" s="2"/>
      <c r="J128" s="42"/>
    </row>
    <row r="129" spans="1:10" ht="14.25" thickBot="1" thickTop="1">
      <c r="A129" s="22"/>
      <c r="B129" s="113" t="s">
        <v>87</v>
      </c>
      <c r="C129" s="70"/>
      <c r="D129" s="109">
        <v>0.5267174102234483</v>
      </c>
      <c r="E129" s="109"/>
      <c r="F129" s="5">
        <f t="shared" si="4"/>
        <v>0</v>
      </c>
      <c r="G129" s="2"/>
      <c r="H129" s="2"/>
      <c r="I129" s="2"/>
      <c r="J129" s="42"/>
    </row>
    <row r="130" spans="1:10" ht="14.25" thickBot="1" thickTop="1">
      <c r="A130" s="22"/>
      <c r="B130" s="113" t="s">
        <v>88</v>
      </c>
      <c r="C130" s="70"/>
      <c r="D130" s="109">
        <v>-0.6286095465275835</v>
      </c>
      <c r="E130" s="109"/>
      <c r="F130" s="5">
        <f t="shared" si="4"/>
        <v>0</v>
      </c>
      <c r="G130" s="2"/>
      <c r="H130" s="2"/>
      <c r="I130" s="2"/>
      <c r="J130" s="42"/>
    </row>
    <row r="131" spans="1:10" ht="14.25" thickBot="1" thickTop="1">
      <c r="A131" s="22"/>
      <c r="B131" s="113" t="s">
        <v>89</v>
      </c>
      <c r="C131" s="70"/>
      <c r="D131" s="109">
        <v>-1.370278558773851</v>
      </c>
      <c r="E131" s="109"/>
      <c r="F131" s="5">
        <f t="shared" si="4"/>
        <v>0</v>
      </c>
      <c r="G131" s="2"/>
      <c r="H131" s="2"/>
      <c r="I131" s="2"/>
      <c r="J131" s="42"/>
    </row>
    <row r="132" spans="1:10" ht="14.25" thickBot="1" thickTop="1">
      <c r="A132" s="22"/>
      <c r="B132" s="113" t="s">
        <v>90</v>
      </c>
      <c r="C132" s="70"/>
      <c r="D132" s="109">
        <v>0.40573800765067813</v>
      </c>
      <c r="E132" s="109"/>
      <c r="F132" s="5">
        <f t="shared" si="4"/>
        <v>0</v>
      </c>
      <c r="G132" s="2"/>
      <c r="H132" s="2"/>
      <c r="I132" s="2"/>
      <c r="J132" s="42"/>
    </row>
    <row r="133" spans="1:10" ht="14.25" thickBot="1" thickTop="1">
      <c r="A133" s="22"/>
      <c r="B133" s="113" t="s">
        <v>91</v>
      </c>
      <c r="C133" s="70"/>
      <c r="D133" s="109">
        <v>-0.3778079979794673</v>
      </c>
      <c r="E133" s="3"/>
      <c r="F133" s="5">
        <f t="shared" si="4"/>
        <v>0</v>
      </c>
      <c r="G133" s="2"/>
      <c r="H133" s="2"/>
      <c r="I133" s="2"/>
      <c r="J133" s="42"/>
    </row>
    <row r="134" spans="1:10" ht="14.25" thickBot="1" thickTop="1">
      <c r="A134" s="22"/>
      <c r="B134" s="113" t="s">
        <v>92</v>
      </c>
      <c r="C134" s="70"/>
      <c r="D134" s="109">
        <v>0.0039963394178196485</v>
      </c>
      <c r="E134" s="109"/>
      <c r="F134" s="5">
        <f t="shared" si="4"/>
        <v>0</v>
      </c>
      <c r="G134" s="2"/>
      <c r="H134" s="2"/>
      <c r="I134" s="2"/>
      <c r="J134" s="42"/>
    </row>
    <row r="135" spans="1:10" ht="14.25" thickBot="1" thickTop="1">
      <c r="A135" s="22"/>
      <c r="B135" s="113" t="s">
        <v>93</v>
      </c>
      <c r="C135" s="70"/>
      <c r="D135" s="109">
        <v>-0.7958478827595922</v>
      </c>
      <c r="E135" s="3"/>
      <c r="F135" s="5">
        <f t="shared" si="4"/>
        <v>0</v>
      </c>
      <c r="G135" s="2"/>
      <c r="H135" s="2"/>
      <c r="I135" s="2"/>
      <c r="J135" s="42"/>
    </row>
    <row r="136" spans="1:10" ht="14.25" thickBot="1" thickTop="1">
      <c r="A136" s="22"/>
      <c r="B136" s="113" t="s">
        <v>94</v>
      </c>
      <c r="C136" s="71"/>
      <c r="D136" s="109">
        <v>-0.5042082441766083</v>
      </c>
      <c r="E136" s="109"/>
      <c r="F136" s="5">
        <f t="shared" si="4"/>
        <v>0</v>
      </c>
      <c r="G136" s="2"/>
      <c r="H136" s="2"/>
      <c r="I136" s="2"/>
      <c r="J136" s="42"/>
    </row>
    <row r="137" spans="1:10" ht="14.25" thickBot="1" thickTop="1">
      <c r="A137" s="22"/>
      <c r="B137" s="113" t="s">
        <v>95</v>
      </c>
      <c r="C137" s="70"/>
      <c r="D137" s="109">
        <v>-1.397212694666121</v>
      </c>
      <c r="E137" s="109"/>
      <c r="F137" s="5">
        <f t="shared" si="4"/>
        <v>0</v>
      </c>
      <c r="G137" s="2"/>
      <c r="H137" s="2"/>
      <c r="I137" s="2"/>
      <c r="J137" s="42"/>
    </row>
    <row r="138" spans="1:10" ht="14.25" thickBot="1" thickTop="1">
      <c r="A138" s="22"/>
      <c r="B138" s="113" t="s">
        <v>96</v>
      </c>
      <c r="C138" s="70"/>
      <c r="D138" s="109">
        <v>-0.6935740612869139</v>
      </c>
      <c r="E138" s="109"/>
      <c r="F138" s="5">
        <f t="shared" si="4"/>
        <v>0</v>
      </c>
      <c r="G138" s="2"/>
      <c r="H138" s="2"/>
      <c r="I138" s="2"/>
      <c r="J138" s="42"/>
    </row>
    <row r="139" spans="1:10" ht="14.25" thickBot="1" thickTop="1">
      <c r="A139" s="22"/>
      <c r="B139" s="113" t="s">
        <v>97</v>
      </c>
      <c r="C139" s="70"/>
      <c r="D139" s="109">
        <v>-1.3084494071702992</v>
      </c>
      <c r="E139" s="109"/>
      <c r="F139" s="5">
        <f t="shared" si="4"/>
        <v>0</v>
      </c>
      <c r="G139" s="2"/>
      <c r="H139" s="2"/>
      <c r="I139" s="2"/>
      <c r="J139" s="42"/>
    </row>
    <row r="140" spans="1:10" ht="14.25" thickBot="1" thickTop="1">
      <c r="A140" s="22"/>
      <c r="B140" s="113" t="s">
        <v>98</v>
      </c>
      <c r="C140" s="70"/>
      <c r="D140" s="109">
        <v>-0.24921722765548202</v>
      </c>
      <c r="E140" s="109"/>
      <c r="F140" s="5">
        <f t="shared" si="4"/>
        <v>0</v>
      </c>
      <c r="G140" s="2"/>
      <c r="H140" s="2"/>
      <c r="I140" s="2"/>
      <c r="J140" s="42"/>
    </row>
    <row r="141" spans="1:10" ht="14.25" thickBot="1" thickTop="1">
      <c r="A141" s="22"/>
      <c r="B141" s="113" t="s">
        <v>99</v>
      </c>
      <c r="C141" s="70"/>
      <c r="D141" s="109">
        <v>0.08693357600182186</v>
      </c>
      <c r="E141" s="109"/>
      <c r="F141" s="5">
        <f t="shared" si="4"/>
        <v>0</v>
      </c>
      <c r="G141" s="2"/>
      <c r="H141" s="2"/>
      <c r="I141" s="2"/>
      <c r="J141" s="42"/>
    </row>
    <row r="142" spans="1:10" ht="14.25" thickBot="1" thickTop="1">
      <c r="A142" s="22"/>
      <c r="B142" s="113" t="s">
        <v>100</v>
      </c>
      <c r="C142" s="70"/>
      <c r="D142" s="109">
        <v>-0.005937515718536392</v>
      </c>
      <c r="E142" s="109"/>
      <c r="F142" s="5">
        <f t="shared" si="4"/>
        <v>0</v>
      </c>
      <c r="G142" s="2"/>
      <c r="H142" s="2"/>
      <c r="I142" s="2"/>
      <c r="J142" s="42"/>
    </row>
    <row r="143" spans="1:10" ht="14.25" thickBot="1" thickTop="1">
      <c r="A143" s="22"/>
      <c r="B143" s="113" t="s">
        <v>101</v>
      </c>
      <c r="C143" s="70"/>
      <c r="D143" s="109">
        <v>-1.152870134737022</v>
      </c>
      <c r="E143" s="109"/>
      <c r="F143" s="5">
        <f t="shared" si="4"/>
        <v>0</v>
      </c>
      <c r="G143" s="2"/>
      <c r="H143" s="2"/>
      <c r="I143" s="2"/>
      <c r="J143" s="42"/>
    </row>
    <row r="144" spans="1:10" ht="14.25" thickBot="1" thickTop="1">
      <c r="A144" s="22"/>
      <c r="B144" s="113" t="s">
        <v>102</v>
      </c>
      <c r="C144" s="70"/>
      <c r="D144" s="109">
        <v>0.20440473596207845</v>
      </c>
      <c r="E144" s="109"/>
      <c r="F144" s="5">
        <f t="shared" si="4"/>
        <v>0</v>
      </c>
      <c r="G144" s="2"/>
      <c r="H144" s="2"/>
      <c r="I144" s="2"/>
      <c r="J144" s="42"/>
    </row>
    <row r="145" spans="1:10" ht="14.25" thickBot="1" thickTop="1">
      <c r="A145" s="22"/>
      <c r="B145" s="113" t="s">
        <v>103</v>
      </c>
      <c r="C145" s="70"/>
      <c r="D145" s="109">
        <v>0.3189057039509911</v>
      </c>
      <c r="E145" s="109"/>
      <c r="F145" s="5">
        <f t="shared" si="4"/>
        <v>0</v>
      </c>
      <c r="G145" s="2"/>
      <c r="H145" s="2"/>
      <c r="I145" s="2"/>
      <c r="J145" s="42"/>
    </row>
    <row r="146" spans="1:10" ht="14.25" thickBot="1" thickTop="1">
      <c r="A146" s="22"/>
      <c r="B146" s="113" t="s">
        <v>104</v>
      </c>
      <c r="C146" s="70"/>
      <c r="D146" s="109">
        <v>0.715682621669922</v>
      </c>
      <c r="E146" s="109"/>
      <c r="F146" s="5">
        <f t="shared" si="4"/>
        <v>0</v>
      </c>
      <c r="G146" s="2"/>
      <c r="H146" s="2"/>
      <c r="I146" s="2"/>
      <c r="J146" s="42"/>
    </row>
    <row r="147" spans="1:10" ht="14.25" thickBot="1" thickTop="1">
      <c r="A147" s="22"/>
      <c r="B147" s="113" t="s">
        <v>105</v>
      </c>
      <c r="C147" s="70"/>
      <c r="D147" s="109">
        <v>-0.1803869809789039</v>
      </c>
      <c r="E147" s="109"/>
      <c r="F147" s="5">
        <f t="shared" si="4"/>
        <v>0</v>
      </c>
      <c r="G147" s="2"/>
      <c r="H147" s="2"/>
      <c r="I147" s="2"/>
      <c r="J147" s="42"/>
    </row>
    <row r="148" spans="1:10" ht="14.25" thickBot="1" thickTop="1">
      <c r="A148" s="22"/>
      <c r="B148" s="113" t="s">
        <v>106</v>
      </c>
      <c r="C148" s="70"/>
      <c r="D148" s="109">
        <v>1.0888193242814</v>
      </c>
      <c r="E148" s="109"/>
      <c r="F148" s="5">
        <f t="shared" si="4"/>
        <v>0</v>
      </c>
      <c r="G148" s="2"/>
      <c r="H148" s="2"/>
      <c r="I148" s="2"/>
      <c r="J148" s="42"/>
    </row>
    <row r="149" spans="1:10" ht="14.25" thickBot="1" thickTop="1">
      <c r="A149" s="22"/>
      <c r="B149" s="113" t="s">
        <v>107</v>
      </c>
      <c r="C149" s="70"/>
      <c r="D149" s="109">
        <v>0.5194530354243567</v>
      </c>
      <c r="E149" s="109"/>
      <c r="F149" s="5">
        <f t="shared" si="4"/>
        <v>0</v>
      </c>
      <c r="G149" s="2"/>
      <c r="H149" s="2"/>
      <c r="I149" s="2"/>
      <c r="J149" s="42"/>
    </row>
    <row r="150" spans="1:10" ht="14.25" thickBot="1" thickTop="1">
      <c r="A150" s="22"/>
      <c r="B150" s="113" t="s">
        <v>108</v>
      </c>
      <c r="C150" s="70"/>
      <c r="D150" s="109">
        <v>-1.3717639715793635</v>
      </c>
      <c r="E150" s="109"/>
      <c r="F150" s="5">
        <f t="shared" si="4"/>
        <v>0</v>
      </c>
      <c r="G150" s="2"/>
      <c r="H150" s="2"/>
      <c r="I150" s="2"/>
      <c r="J150" s="42"/>
    </row>
    <row r="151" spans="1:10" ht="14.25" thickBot="1" thickTop="1">
      <c r="A151" s="22"/>
      <c r="B151" s="113" t="s">
        <v>109</v>
      </c>
      <c r="C151" s="70"/>
      <c r="D151" s="109">
        <v>-0.15514164385642734</v>
      </c>
      <c r="E151" s="109"/>
      <c r="F151" s="5">
        <f t="shared" si="4"/>
        <v>0</v>
      </c>
      <c r="G151" s="2"/>
      <c r="H151" s="2"/>
      <c r="I151" s="2"/>
      <c r="J151" s="42"/>
    </row>
    <row r="152" spans="1:10" ht="14.25" thickBot="1" thickTop="1">
      <c r="A152" s="22"/>
      <c r="B152" s="113" t="s">
        <v>110</v>
      </c>
      <c r="C152" s="70"/>
      <c r="D152" s="109">
        <v>-0.7174321220343254</v>
      </c>
      <c r="E152" s="2"/>
      <c r="F152" s="83">
        <f t="shared" si="4"/>
        <v>0</v>
      </c>
      <c r="G152" s="2"/>
      <c r="H152" s="2"/>
      <c r="I152" s="2"/>
      <c r="J152" s="42"/>
    </row>
    <row r="153" spans="1:10" ht="14.25" thickBot="1" thickTop="1">
      <c r="A153" s="22"/>
      <c r="B153" s="113" t="s">
        <v>111</v>
      </c>
      <c r="C153" s="70"/>
      <c r="D153" s="109">
        <v>0.0337694835221965</v>
      </c>
      <c r="E153" s="109"/>
      <c r="F153" s="5">
        <f t="shared" si="4"/>
        <v>0</v>
      </c>
      <c r="G153" s="2"/>
      <c r="H153" s="2"/>
      <c r="I153" s="2"/>
      <c r="J153" s="42"/>
    </row>
    <row r="154" spans="1:10" ht="14.25" thickBot="1" thickTop="1">
      <c r="A154" s="22"/>
      <c r="B154" s="113" t="s">
        <v>112</v>
      </c>
      <c r="C154" s="70"/>
      <c r="D154" s="109">
        <v>-0.3641280149884537</v>
      </c>
      <c r="E154" s="109"/>
      <c r="F154" s="5">
        <f t="shared" si="4"/>
        <v>0</v>
      </c>
      <c r="G154" s="2"/>
      <c r="H154" s="2"/>
      <c r="I154" s="2"/>
      <c r="J154" s="42"/>
    </row>
    <row r="155" spans="1:10" ht="14.25" thickBot="1" thickTop="1">
      <c r="A155" s="22"/>
      <c r="B155" s="113" t="s">
        <v>113</v>
      </c>
      <c r="C155" s="70"/>
      <c r="D155" s="109">
        <v>-0.06796092630356458</v>
      </c>
      <c r="E155" s="109"/>
      <c r="F155" s="5">
        <f t="shared" si="4"/>
        <v>0</v>
      </c>
      <c r="G155" s="2"/>
      <c r="H155" s="2"/>
      <c r="I155" s="2"/>
      <c r="J155" s="42"/>
    </row>
    <row r="156" spans="1:10" ht="14.25" thickBot="1" thickTop="1">
      <c r="A156" s="22"/>
      <c r="B156" s="113" t="s">
        <v>114</v>
      </c>
      <c r="C156" s="70"/>
      <c r="D156" s="109">
        <v>0.5958694160948882</v>
      </c>
      <c r="E156" s="109"/>
      <c r="F156" s="5">
        <f t="shared" si="4"/>
        <v>0</v>
      </c>
      <c r="G156" s="2"/>
      <c r="H156" s="2"/>
      <c r="I156" s="2"/>
      <c r="J156" s="42"/>
    </row>
    <row r="157" spans="1:10" ht="14.25" thickBot="1" thickTop="1">
      <c r="A157" s="22"/>
      <c r="B157" s="113" t="s">
        <v>115</v>
      </c>
      <c r="C157" s="70"/>
      <c r="D157" s="109">
        <v>-1.212730735496956</v>
      </c>
      <c r="E157" s="109"/>
      <c r="F157" s="5">
        <f t="shared" si="4"/>
        <v>0</v>
      </c>
      <c r="G157" s="2"/>
      <c r="H157" s="2"/>
      <c r="I157" s="2"/>
      <c r="J157" s="42"/>
    </row>
    <row r="158" spans="1:10" s="125" customFormat="1" ht="17.25" thickBot="1" thickTop="1">
      <c r="A158" s="121">
        <f>IF(AND(B158&lt;&gt;1,B158&lt;&gt;0),"Invalid Diagnosis Value","")</f>
      </c>
      <c r="B158" s="129">
        <f>SUM(C43:C157)</f>
        <v>0</v>
      </c>
      <c r="C158" s="127"/>
      <c r="D158" s="121"/>
      <c r="E158" s="121"/>
      <c r="F158" s="129">
        <v>0</v>
      </c>
      <c r="G158" s="121"/>
      <c r="H158" s="121"/>
      <c r="I158" s="121"/>
      <c r="J158" s="124"/>
    </row>
    <row r="159" spans="1:10" ht="22.5" customHeight="1" thickBot="1">
      <c r="A159" s="23" t="s">
        <v>169</v>
      </c>
      <c r="B159" s="7" t="s">
        <v>170</v>
      </c>
      <c r="C159" s="117"/>
      <c r="D159" s="109">
        <v>-0.5798740386814857</v>
      </c>
      <c r="E159" s="2"/>
      <c r="F159" s="83">
        <f>C159*D159</f>
        <v>0</v>
      </c>
      <c r="G159" s="2"/>
      <c r="H159" s="2"/>
      <c r="I159" s="30"/>
      <c r="J159" s="42"/>
    </row>
    <row r="160" spans="1:10" ht="13.5" thickBot="1">
      <c r="A160" s="2"/>
      <c r="B160" s="2"/>
      <c r="C160" s="56"/>
      <c r="D160" s="2"/>
      <c r="E160" s="109"/>
      <c r="F160" s="5"/>
      <c r="G160" s="2"/>
      <c r="H160" s="2"/>
      <c r="I160" s="30"/>
      <c r="J160" s="42"/>
    </row>
    <row r="161" spans="1:10" ht="13.5" thickBot="1">
      <c r="A161" s="24" t="s">
        <v>174</v>
      </c>
      <c r="B161" s="24" t="s">
        <v>175</v>
      </c>
      <c r="C161" s="105"/>
      <c r="D161" s="111">
        <v>0.7857643164547333</v>
      </c>
      <c r="E161" s="109"/>
      <c r="F161" s="5">
        <f>C161*D161</f>
        <v>0</v>
      </c>
      <c r="G161" s="2"/>
      <c r="H161" s="2"/>
      <c r="I161" s="30"/>
      <c r="J161" s="42"/>
    </row>
    <row r="162" spans="1:10" ht="24" customHeight="1" thickBot="1">
      <c r="A162" s="25" t="s">
        <v>177</v>
      </c>
      <c r="B162" s="24"/>
      <c r="C162" s="120"/>
      <c r="D162" s="109"/>
      <c r="E162" s="2"/>
      <c r="F162" s="83"/>
      <c r="G162" s="2"/>
      <c r="H162" s="2"/>
      <c r="I162" s="2"/>
      <c r="J162" s="42"/>
    </row>
    <row r="163" spans="1:10" ht="19.5" customHeight="1" thickBot="1">
      <c r="A163" s="171" t="s">
        <v>260</v>
      </c>
      <c r="B163" s="24" t="s">
        <v>171</v>
      </c>
      <c r="C163" s="106"/>
      <c r="D163" s="42"/>
      <c r="E163" s="2"/>
      <c r="F163" s="83"/>
      <c r="G163" s="2"/>
      <c r="H163" s="2"/>
      <c r="I163" s="2"/>
      <c r="J163" s="42"/>
    </row>
    <row r="164" spans="1:10" ht="69" customHeight="1" thickBot="1">
      <c r="A164" s="26"/>
      <c r="B164" s="172" t="s">
        <v>261</v>
      </c>
      <c r="C164" s="75">
        <f>IF(C163&lt;&gt;"",15-C163,0)</f>
        <v>0</v>
      </c>
      <c r="D164" s="109">
        <v>0.03911753182135021</v>
      </c>
      <c r="E164" s="2"/>
      <c r="F164" s="83">
        <f>C164*D164</f>
        <v>0</v>
      </c>
      <c r="G164" s="2"/>
      <c r="H164" s="2"/>
      <c r="I164" s="2"/>
      <c r="J164" s="42"/>
    </row>
    <row r="165" spans="1:10" ht="12.75">
      <c r="A165" s="83"/>
      <c r="B165" s="2"/>
      <c r="C165" s="95"/>
      <c r="D165" s="2"/>
      <c r="E165" s="2"/>
      <c r="F165" s="83"/>
      <c r="G165" s="2"/>
      <c r="H165" s="2"/>
      <c r="I165" s="2"/>
      <c r="J165" s="42"/>
    </row>
    <row r="166" spans="1:10" ht="12.75">
      <c r="A166" s="2"/>
      <c r="B166" s="2"/>
      <c r="C166" s="51"/>
      <c r="D166" s="2"/>
      <c r="E166" s="2"/>
      <c r="F166" s="83"/>
      <c r="G166" s="2"/>
      <c r="H166" s="2"/>
      <c r="I166" s="2"/>
      <c r="J166" s="42"/>
    </row>
    <row r="167" spans="1:10" ht="12.75">
      <c r="A167" s="1" t="s">
        <v>160</v>
      </c>
      <c r="B167" s="2"/>
      <c r="C167" s="42"/>
      <c r="D167" s="2"/>
      <c r="E167" s="2"/>
      <c r="F167" s="83">
        <f>SUM(F2:F164)</f>
        <v>-5.950471951626157</v>
      </c>
      <c r="G167" s="2"/>
      <c r="H167" s="2"/>
      <c r="I167" s="2"/>
      <c r="J167" s="42"/>
    </row>
    <row r="168" spans="1:10" ht="12.75">
      <c r="A168" s="1" t="s">
        <v>161</v>
      </c>
      <c r="B168" s="2"/>
      <c r="C168" s="42"/>
      <c r="D168" s="2"/>
      <c r="E168" s="2"/>
      <c r="F168" s="83">
        <f>EXP(F167)</f>
        <v>0.0026046109779029733</v>
      </c>
      <c r="G168" s="2"/>
      <c r="H168" s="2"/>
      <c r="I168" s="2"/>
      <c r="J168" s="42"/>
    </row>
    <row r="169" spans="1:10" ht="18">
      <c r="A169" s="87" t="s">
        <v>163</v>
      </c>
      <c r="B169" s="88"/>
      <c r="C169" s="42"/>
      <c r="D169" s="88"/>
      <c r="E169" s="88"/>
      <c r="F169" s="89">
        <f>F168/(F168+1)</f>
        <v>0.002597844603330253</v>
      </c>
      <c r="G169" s="2"/>
      <c r="H169" s="2"/>
      <c r="I169" s="2"/>
      <c r="J169" s="42"/>
    </row>
    <row r="170" spans="1:10" ht="18">
      <c r="A170" s="2"/>
      <c r="B170" s="2"/>
      <c r="C170" s="42"/>
      <c r="D170" s="2"/>
      <c r="E170" s="27"/>
      <c r="F170" s="83"/>
      <c r="G170" s="2"/>
      <c r="H170" s="2"/>
      <c r="I170" s="2"/>
      <c r="J170" s="42"/>
    </row>
    <row r="171" spans="1:10" ht="18">
      <c r="A171" s="2"/>
      <c r="B171" s="2"/>
      <c r="C171" s="42"/>
      <c r="D171" s="2"/>
      <c r="E171" s="27"/>
      <c r="F171" s="28"/>
      <c r="G171" s="2"/>
      <c r="H171" s="2"/>
      <c r="I171" s="2"/>
      <c r="J171" s="42"/>
    </row>
    <row r="172" spans="1:10" ht="18">
      <c r="A172" s="8" t="s">
        <v>166</v>
      </c>
      <c r="B172" s="27"/>
      <c r="C172" s="42"/>
      <c r="D172" s="27"/>
      <c r="E172" s="2"/>
      <c r="F172" s="84"/>
      <c r="G172" s="2"/>
      <c r="H172" s="2"/>
      <c r="I172" s="2"/>
      <c r="J172" s="42"/>
    </row>
    <row r="173" spans="1:10" ht="18">
      <c r="A173" s="8" t="s">
        <v>167</v>
      </c>
      <c r="B173" s="27"/>
      <c r="C173" s="42"/>
      <c r="D173" s="27"/>
      <c r="E173" s="2"/>
      <c r="F173" s="83"/>
      <c r="G173" s="2"/>
      <c r="H173" s="2"/>
      <c r="I173" s="2"/>
      <c r="J173" s="42"/>
    </row>
    <row r="174" spans="1:10" ht="12.75">
      <c r="A174" s="8" t="s">
        <v>178</v>
      </c>
      <c r="B174" s="2"/>
      <c r="C174" s="42"/>
      <c r="D174" s="2"/>
      <c r="E174" s="2"/>
      <c r="F174" s="83"/>
      <c r="G174" s="2"/>
      <c r="H174" s="2"/>
      <c r="I174" s="2"/>
      <c r="J174" s="42"/>
    </row>
    <row r="175" spans="1:9" ht="12.75">
      <c r="A175" s="29" t="s">
        <v>168</v>
      </c>
      <c r="B175" s="2"/>
      <c r="D175" s="2"/>
      <c r="E175" s="4"/>
      <c r="F175" s="82"/>
      <c r="G175" s="4"/>
      <c r="H175" s="4"/>
      <c r="I175" s="4"/>
    </row>
    <row r="176" spans="1:9" ht="12.75">
      <c r="A176" s="4"/>
      <c r="B176" s="2"/>
      <c r="D176" s="2"/>
      <c r="E176" s="4"/>
      <c r="F176" s="82"/>
      <c r="G176" s="4"/>
      <c r="H176" s="4"/>
      <c r="I176" s="4"/>
    </row>
    <row r="177" spans="1:9" ht="12.75">
      <c r="A177" s="4"/>
      <c r="B177" s="4"/>
      <c r="D177" s="4"/>
      <c r="E177" s="4"/>
      <c r="F177" s="82"/>
      <c r="G177" s="4"/>
      <c r="H177" s="4"/>
      <c r="I177" s="4"/>
    </row>
  </sheetData>
  <sheetProtection password="C77E" sheet="1" objects="1" scenarios="1" selectLockedCells="1"/>
  <printOptions gridLines="1"/>
  <pageMargins left="0.75" right="0.75" top="1.75" bottom="1" header="0.75" footer="0.5"/>
  <pageSetup horizontalDpi="600" verticalDpi="600" orientation="landscape" scale="90" r:id="rId1"/>
  <headerFooter alignWithMargins="0">
    <oddHeader>&amp;LRev. 001
Eff. Date: June 17, 2005
Owener: Critical Outcomes&amp;CAPACHE IV Calculations
31TRGEXT000013&amp;RTab 5, p. &amp;P of  &amp;N
Reviewed by: Fern Malila
Approved by: Kim Hlobik</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46"/>
  <sheetViews>
    <sheetView workbookViewId="0" topLeftCell="A1">
      <selection activeCell="C32" sqref="C32"/>
    </sheetView>
  </sheetViews>
  <sheetFormatPr defaultColWidth="9.140625" defaultRowHeight="12.75"/>
  <cols>
    <col min="1" max="1" width="34.140625" style="0" customWidth="1"/>
    <col min="2" max="2" width="20.57421875" style="0" customWidth="1"/>
    <col min="3" max="3" width="11.00390625" style="0" customWidth="1"/>
    <col min="4" max="4" width="13.8515625" style="0" customWidth="1"/>
    <col min="6" max="6" width="10.421875" style="0" customWidth="1"/>
    <col min="7" max="7" width="10.7109375" style="0" customWidth="1"/>
    <col min="8" max="8" width="11.140625" style="0" customWidth="1"/>
    <col min="9" max="9" width="11.421875" style="0" customWidth="1"/>
  </cols>
  <sheetData>
    <row r="1" spans="1:6" ht="12.75">
      <c r="A1" s="159" t="s">
        <v>256</v>
      </c>
      <c r="B1" s="33" t="s">
        <v>199</v>
      </c>
      <c r="C1" s="33" t="s">
        <v>128</v>
      </c>
      <c r="D1" s="33" t="s">
        <v>129</v>
      </c>
      <c r="E1" s="291" t="s">
        <v>173</v>
      </c>
      <c r="F1" s="33" t="s">
        <v>130</v>
      </c>
    </row>
    <row r="2" spans="1:6" ht="12.75">
      <c r="A2" s="38"/>
      <c r="B2" s="34" t="s">
        <v>131</v>
      </c>
      <c r="C2" s="34">
        <v>1</v>
      </c>
      <c r="D2" s="34">
        <v>-7.246664</v>
      </c>
      <c r="E2" s="42"/>
      <c r="F2" s="34">
        <v>-7.246664</v>
      </c>
    </row>
    <row r="3" spans="1:6" ht="12.75">
      <c r="A3" s="42"/>
      <c r="B3" s="40"/>
      <c r="C3" s="42"/>
      <c r="D3" s="42"/>
      <c r="E3" s="42"/>
      <c r="F3" s="34"/>
    </row>
    <row r="4" spans="1:6" ht="13.5" thickBot="1">
      <c r="A4" s="42"/>
      <c r="B4" s="40"/>
      <c r="C4" s="42"/>
      <c r="D4" s="42"/>
      <c r="E4" s="42"/>
      <c r="F4" s="42"/>
    </row>
    <row r="5" spans="1:6" ht="14.25" thickBot="1" thickTop="1">
      <c r="A5" s="36" t="s">
        <v>181</v>
      </c>
      <c r="B5" s="36" t="s">
        <v>207</v>
      </c>
      <c r="C5" s="137">
        <v>0</v>
      </c>
      <c r="D5" s="42">
        <v>0</v>
      </c>
      <c r="E5" s="42"/>
      <c r="F5" s="34">
        <f>C5*D5</f>
        <v>0</v>
      </c>
    </row>
    <row r="6" spans="1:6" ht="14.25" thickBot="1" thickTop="1">
      <c r="A6" s="40"/>
      <c r="B6" s="36" t="s">
        <v>208</v>
      </c>
      <c r="C6" s="137">
        <v>0</v>
      </c>
      <c r="D6" s="42">
        <v>-0.737078</v>
      </c>
      <c r="E6" s="42"/>
      <c r="F6" s="34">
        <f aca="true" t="shared" si="0" ref="F6:F12">C6*D6</f>
        <v>0</v>
      </c>
    </row>
    <row r="7" spans="1:6" ht="14.25" thickBot="1" thickTop="1">
      <c r="A7" s="40"/>
      <c r="B7" s="36" t="s">
        <v>198</v>
      </c>
      <c r="C7" s="137"/>
      <c r="D7" s="42">
        <v>-0.765009</v>
      </c>
      <c r="E7" s="42"/>
      <c r="F7" s="34">
        <f t="shared" si="0"/>
        <v>0</v>
      </c>
    </row>
    <row r="8" spans="1:6" ht="14.25" thickBot="1" thickTop="1">
      <c r="A8" s="40"/>
      <c r="B8" s="36" t="s">
        <v>193</v>
      </c>
      <c r="C8" s="137"/>
      <c r="D8" s="42">
        <v>-0.529345</v>
      </c>
      <c r="E8" s="42"/>
      <c r="F8" s="34">
        <f t="shared" si="0"/>
        <v>0</v>
      </c>
    </row>
    <row r="9" spans="1:6" ht="14.25" thickBot="1" thickTop="1">
      <c r="A9" s="40"/>
      <c r="B9" s="36" t="s">
        <v>194</v>
      </c>
      <c r="C9" s="137"/>
      <c r="D9" s="42">
        <v>-0.222009</v>
      </c>
      <c r="E9" s="42"/>
      <c r="F9" s="34">
        <f t="shared" si="0"/>
        <v>0</v>
      </c>
    </row>
    <row r="10" spans="1:6" ht="14.25" thickBot="1" thickTop="1">
      <c r="A10" s="40"/>
      <c r="B10" s="36" t="s">
        <v>195</v>
      </c>
      <c r="C10" s="137"/>
      <c r="D10" s="42">
        <v>0.107859</v>
      </c>
      <c r="E10" s="42"/>
      <c r="F10" s="34">
        <f t="shared" si="0"/>
        <v>0</v>
      </c>
    </row>
    <row r="11" spans="1:6" ht="14.25" thickBot="1" thickTop="1">
      <c r="A11" s="40"/>
      <c r="B11" s="36" t="s">
        <v>196</v>
      </c>
      <c r="C11" s="137"/>
      <c r="D11" s="42">
        <v>0.169567</v>
      </c>
      <c r="E11" s="42"/>
      <c r="F11" s="34">
        <f t="shared" si="0"/>
        <v>0</v>
      </c>
    </row>
    <row r="12" spans="1:6" ht="14.25" thickBot="1" thickTop="1">
      <c r="A12" s="40"/>
      <c r="B12" s="36" t="s">
        <v>197</v>
      </c>
      <c r="C12" s="137"/>
      <c r="D12" s="42">
        <v>0.765707</v>
      </c>
      <c r="E12" s="42"/>
      <c r="F12" s="34">
        <f t="shared" si="0"/>
        <v>0</v>
      </c>
    </row>
    <row r="13" spans="1:6" ht="16.5" thickTop="1">
      <c r="A13" s="119">
        <f>IF(AND(B13&lt;&gt;1,B13&lt;&gt;0),"Invalid Age Value","")</f>
      </c>
      <c r="B13" s="42">
        <f>SUM(C5:C12)</f>
        <v>0</v>
      </c>
      <c r="C13" s="42"/>
      <c r="D13" s="42"/>
      <c r="E13" s="42"/>
      <c r="F13" s="42"/>
    </row>
    <row r="14" spans="1:6" ht="12.75">
      <c r="A14" s="43" t="s">
        <v>214</v>
      </c>
      <c r="B14" s="45" t="s">
        <v>210</v>
      </c>
      <c r="C14" s="40"/>
      <c r="D14" s="42"/>
      <c r="E14" s="42"/>
      <c r="F14" s="42"/>
    </row>
    <row r="15" spans="1:6" ht="12.75">
      <c r="A15" s="40"/>
      <c r="B15" s="45" t="s">
        <v>211</v>
      </c>
      <c r="C15" s="40"/>
      <c r="D15" s="42"/>
      <c r="E15" s="42"/>
      <c r="F15" s="42"/>
    </row>
    <row r="16" spans="1:6" ht="12.75">
      <c r="A16" s="40"/>
      <c r="B16" s="138" t="s">
        <v>212</v>
      </c>
      <c r="C16" s="40"/>
      <c r="D16" s="42"/>
      <c r="E16" s="42"/>
      <c r="F16" s="42"/>
    </row>
    <row r="17" spans="1:9" ht="12.75">
      <c r="A17" s="40"/>
      <c r="B17" s="138" t="s">
        <v>213</v>
      </c>
      <c r="C17" s="40"/>
      <c r="D17" s="42"/>
      <c r="E17" s="42"/>
      <c r="F17" s="42"/>
      <c r="G17" s="42"/>
      <c r="H17" s="42"/>
      <c r="I17" s="42"/>
    </row>
    <row r="18" spans="1:9" ht="12.75">
      <c r="A18" s="40"/>
      <c r="B18" s="40"/>
      <c r="C18" s="40"/>
      <c r="D18" s="42"/>
      <c r="E18" s="42"/>
      <c r="F18" s="42"/>
      <c r="G18" s="42"/>
      <c r="H18" s="42"/>
      <c r="I18" s="42"/>
    </row>
    <row r="19" spans="1:9" ht="12.75">
      <c r="A19" s="40"/>
      <c r="B19" s="40"/>
      <c r="C19" s="40"/>
      <c r="D19" s="42"/>
      <c r="E19" s="42"/>
      <c r="F19" s="42"/>
      <c r="G19" s="42"/>
      <c r="H19" s="42"/>
      <c r="I19" s="42"/>
    </row>
    <row r="20" spans="1:9" ht="12.75">
      <c r="A20" s="40"/>
      <c r="B20" s="40"/>
      <c r="C20" s="40"/>
      <c r="D20" s="42"/>
      <c r="E20" s="42"/>
      <c r="F20" s="42"/>
      <c r="G20" s="42"/>
      <c r="H20" s="42"/>
      <c r="I20" s="42"/>
    </row>
    <row r="21" spans="1:9" ht="12.75">
      <c r="A21" s="40"/>
      <c r="B21" s="40"/>
      <c r="C21" s="40"/>
      <c r="D21" s="42"/>
      <c r="E21" s="42"/>
      <c r="F21" s="42"/>
      <c r="G21" s="42"/>
      <c r="H21" s="42"/>
      <c r="I21" s="42"/>
    </row>
    <row r="22" spans="1:9" ht="13.5" thickBot="1">
      <c r="A22" s="40"/>
      <c r="B22" s="42"/>
      <c r="C22" s="42"/>
      <c r="D22" s="42"/>
      <c r="E22" s="42"/>
      <c r="F22" s="42"/>
      <c r="G22" s="42"/>
      <c r="H22" s="42"/>
      <c r="I22" s="42"/>
    </row>
    <row r="23" spans="1:9" ht="13.5" thickBot="1">
      <c r="A23" s="46" t="s">
        <v>209</v>
      </c>
      <c r="B23" s="46" t="s">
        <v>144</v>
      </c>
      <c r="C23" s="106">
        <v>0</v>
      </c>
      <c r="D23" s="42">
        <v>0.044207</v>
      </c>
      <c r="E23" s="42"/>
      <c r="F23" s="34">
        <f>C23*D23</f>
        <v>0</v>
      </c>
      <c r="G23" s="286" t="s">
        <v>221</v>
      </c>
      <c r="H23" s="287"/>
      <c r="I23" s="288"/>
    </row>
    <row r="24" spans="1:9" ht="12.75">
      <c r="A24" s="49" t="s">
        <v>145</v>
      </c>
      <c r="B24" s="42" t="s">
        <v>200</v>
      </c>
      <c r="C24" s="94">
        <f>G24-H24+I24</f>
        <v>0</v>
      </c>
      <c r="D24" s="42">
        <v>0.17313</v>
      </c>
      <c r="E24" s="42">
        <v>15</v>
      </c>
      <c r="F24" s="34">
        <f>C24*D24</f>
        <v>0</v>
      </c>
      <c r="G24" s="139">
        <f>IF(($C$23-E24)/$C$28&gt;0,(($C$23-E24)/$C$28)^3,0)</f>
        <v>0</v>
      </c>
      <c r="H24" s="140">
        <f>IF(($C$23-$E$28)/$C$28&gt;0,(($C$23-$E$28)/$C$28)^3,0)*($E$29-E24)/$C$29</f>
        <v>0</v>
      </c>
      <c r="I24" s="141">
        <f>IF(($C$23-$E$29)/$C$28&gt;0,(($C$23-$E$29)/$C$28)^3,0)*($E$28-E24)/$C$29</f>
        <v>0</v>
      </c>
    </row>
    <row r="25" spans="1:9" ht="12.75">
      <c r="A25" s="49" t="s">
        <v>147</v>
      </c>
      <c r="B25" s="42" t="s">
        <v>201</v>
      </c>
      <c r="C25" s="94">
        <f>G25-H25+I25</f>
        <v>0</v>
      </c>
      <c r="D25" s="42">
        <v>-0.041316</v>
      </c>
      <c r="E25" s="42">
        <v>30</v>
      </c>
      <c r="F25" s="34">
        <f>C25*D25</f>
        <v>0</v>
      </c>
      <c r="G25" s="139">
        <f>IF(($C$23-E25)/$C$28&gt;0,(($C$23-E25)/$C$28)^3,0)</f>
        <v>0</v>
      </c>
      <c r="H25" s="140">
        <f>IF(($C$23-$E$28)/$C$28&gt;0,(($C$23-$E$28)/$C$28)^3,0)*($E$29-E25)/$C$29</f>
        <v>0</v>
      </c>
      <c r="I25" s="141">
        <f>IF(($C$23-$E$29)/$C$28&gt;0,(($C$23-$E$29)/$C$28)^3,0)*($E$28-E25)/$C$29</f>
        <v>0</v>
      </c>
    </row>
    <row r="26" spans="1:9" ht="12.75">
      <c r="A26" s="49" t="s">
        <v>149</v>
      </c>
      <c r="B26" s="42" t="s">
        <v>202</v>
      </c>
      <c r="C26" s="94">
        <f>G26-H26+I26</f>
        <v>0</v>
      </c>
      <c r="D26" s="42">
        <v>-1.145473</v>
      </c>
      <c r="E26" s="42">
        <v>40</v>
      </c>
      <c r="F26" s="34">
        <f>C26*D26</f>
        <v>0</v>
      </c>
      <c r="G26" s="139">
        <f>IF(($C$23-E26)/$C$28&gt;0,(($C$23-E26)/$C$28)^3,0)</f>
        <v>0</v>
      </c>
      <c r="H26" s="140">
        <f>IF(($C$23-$E$28)/$C$28&gt;0,(($C$23-$E$28)/$C$28)^3,0)*($E$29-E26)/$C$29</f>
        <v>0</v>
      </c>
      <c r="I26" s="141">
        <f>IF(($C$23-$E$29)/$C$28&gt;0,(($C$23-$E$29)/$C$28)^3,0)*($E$28-E26)/$C$29</f>
        <v>0</v>
      </c>
    </row>
    <row r="27" spans="1:9" ht="12.75">
      <c r="A27" s="40"/>
      <c r="B27" s="42" t="s">
        <v>203</v>
      </c>
      <c r="C27" s="94">
        <f>G27-H27+I27</f>
        <v>0</v>
      </c>
      <c r="D27" s="42">
        <v>1.713847</v>
      </c>
      <c r="E27" s="42">
        <v>50</v>
      </c>
      <c r="F27" s="34">
        <f>C27*D27</f>
        <v>0</v>
      </c>
      <c r="G27" s="142">
        <f>IF(($C$23-E27)/$C$28&gt;0,(($C$23-E27)/$C$28)^3,0)</f>
        <v>0</v>
      </c>
      <c r="H27" s="143">
        <f>IF(($C$23-$E$28)/$C$28&gt;0,(($C$23-$E$28)/$C$28)^3,0)*($E$29-E27)/$C$29</f>
        <v>0</v>
      </c>
      <c r="I27" s="144">
        <f>IF(($C$23-$E$29)/$C$28&gt;0,(($C$23-$E$29)/$C$28)^3,0)*($E$28-E27)/$C$29</f>
        <v>0</v>
      </c>
    </row>
    <row r="28" spans="1:9" ht="12.75">
      <c r="A28" s="289" t="s">
        <v>222</v>
      </c>
      <c r="B28" s="145" t="s">
        <v>219</v>
      </c>
      <c r="C28" s="146">
        <v>17.78446652245031</v>
      </c>
      <c r="D28" s="145" t="s">
        <v>218</v>
      </c>
      <c r="E28" s="147">
        <v>60</v>
      </c>
      <c r="F28" s="34" t="s">
        <v>218</v>
      </c>
      <c r="G28" s="42"/>
      <c r="H28" s="42"/>
      <c r="I28" s="42"/>
    </row>
    <row r="29" spans="1:9" ht="12.75">
      <c r="A29" s="290" t="s">
        <v>223</v>
      </c>
      <c r="B29" s="148" t="s">
        <v>220</v>
      </c>
      <c r="C29" s="149">
        <v>30</v>
      </c>
      <c r="D29" s="148" t="s">
        <v>218</v>
      </c>
      <c r="E29" s="150">
        <v>90</v>
      </c>
      <c r="F29" s="34" t="s">
        <v>218</v>
      </c>
      <c r="G29" s="42"/>
      <c r="H29" s="42"/>
      <c r="I29" s="42"/>
    </row>
    <row r="30" spans="1:9" ht="13.5" thickBot="1">
      <c r="A30" s="40"/>
      <c r="B30" s="42"/>
      <c r="C30" s="42"/>
      <c r="D30" s="42"/>
      <c r="E30" s="42"/>
      <c r="F30" s="42"/>
      <c r="G30" s="42"/>
      <c r="H30" s="42"/>
      <c r="I30" s="42"/>
    </row>
    <row r="31" spans="1:9" ht="14.25" thickBot="1" thickTop="1">
      <c r="A31" s="151" t="s">
        <v>156</v>
      </c>
      <c r="B31" s="152" t="s">
        <v>153</v>
      </c>
      <c r="C31" s="153">
        <v>0</v>
      </c>
      <c r="D31" s="42">
        <v>0.76644</v>
      </c>
      <c r="E31" s="42"/>
      <c r="F31" s="34">
        <f>C31*D31</f>
        <v>0</v>
      </c>
      <c r="G31" s="42"/>
      <c r="H31" s="42"/>
      <c r="I31" s="42"/>
    </row>
    <row r="32" spans="1:9" ht="13.5" thickTop="1">
      <c r="A32" s="40"/>
      <c r="B32" s="42"/>
      <c r="C32" s="120"/>
      <c r="D32" s="42"/>
      <c r="E32" s="42"/>
      <c r="F32" s="42"/>
      <c r="G32" s="42"/>
      <c r="H32" s="42"/>
      <c r="I32" s="42"/>
    </row>
    <row r="33" spans="1:9" ht="13.5" thickBot="1">
      <c r="A33" s="40"/>
      <c r="B33" s="42"/>
      <c r="C33" s="154"/>
      <c r="D33" s="40"/>
      <c r="E33" s="42"/>
      <c r="F33" s="42"/>
      <c r="G33" s="42"/>
      <c r="H33" s="42"/>
      <c r="I33" s="42"/>
    </row>
    <row r="34" spans="1:9" ht="14.25" thickBot="1" thickTop="1">
      <c r="A34" s="155" t="s">
        <v>204</v>
      </c>
      <c r="B34" s="69" t="s">
        <v>216</v>
      </c>
      <c r="C34" s="70">
        <v>0</v>
      </c>
      <c r="D34" s="42">
        <v>0.861304</v>
      </c>
      <c r="E34" s="42"/>
      <c r="F34" s="34">
        <f>C34*D34</f>
        <v>0</v>
      </c>
      <c r="G34" s="42"/>
      <c r="H34" s="42"/>
      <c r="I34" s="42"/>
    </row>
    <row r="35" spans="1:9" ht="14.25" thickBot="1" thickTop="1">
      <c r="A35" s="156" t="s">
        <v>215</v>
      </c>
      <c r="B35" s="69" t="s">
        <v>217</v>
      </c>
      <c r="C35" s="70"/>
      <c r="D35" s="40">
        <v>1.206335</v>
      </c>
      <c r="E35" s="42"/>
      <c r="F35" s="34">
        <f>C35*D35</f>
        <v>0</v>
      </c>
      <c r="G35" s="42"/>
      <c r="H35" s="42"/>
      <c r="I35" s="42"/>
    </row>
    <row r="36" spans="1:9" ht="14.25" thickBot="1" thickTop="1">
      <c r="A36" s="40"/>
      <c r="B36" s="69" t="s">
        <v>205</v>
      </c>
      <c r="C36" s="70">
        <v>0</v>
      </c>
      <c r="D36" s="42">
        <v>0.082575</v>
      </c>
      <c r="E36" s="42"/>
      <c r="F36" s="34">
        <f>C36*D36</f>
        <v>0</v>
      </c>
      <c r="G36" s="42"/>
      <c r="H36" s="42"/>
      <c r="I36" s="42"/>
    </row>
    <row r="37" spans="1:9" ht="13.5" thickTop="1">
      <c r="A37" s="40"/>
      <c r="B37" s="40"/>
      <c r="C37" s="95"/>
      <c r="D37" s="42"/>
      <c r="E37" s="42"/>
      <c r="F37" s="42"/>
      <c r="G37" s="42"/>
      <c r="H37" s="42"/>
      <c r="I37" s="42"/>
    </row>
    <row r="38" spans="1:9" ht="12.75">
      <c r="A38" s="40"/>
      <c r="B38" s="42"/>
      <c r="C38" s="42"/>
      <c r="D38" s="40"/>
      <c r="E38" s="42"/>
      <c r="F38" s="42"/>
      <c r="G38" s="42"/>
      <c r="H38" s="42"/>
      <c r="I38" s="42"/>
    </row>
    <row r="39" spans="1:9" ht="12.75">
      <c r="A39" s="33" t="s">
        <v>160</v>
      </c>
      <c r="B39" s="42"/>
      <c r="C39" s="42"/>
      <c r="D39" s="42"/>
      <c r="E39" s="42"/>
      <c r="F39" s="42">
        <f>SUM(F2:F36)</f>
        <v>-7.246664</v>
      </c>
      <c r="G39" s="42"/>
      <c r="H39" s="42"/>
      <c r="I39" s="42"/>
    </row>
    <row r="40" spans="1:9" ht="12.75">
      <c r="A40" s="33" t="s">
        <v>161</v>
      </c>
      <c r="B40" s="42"/>
      <c r="C40" s="42"/>
      <c r="D40" s="42"/>
      <c r="E40" s="42"/>
      <c r="F40" s="42">
        <f>EXP(F39)</f>
        <v>0.0007125474867301748</v>
      </c>
      <c r="G40" s="42"/>
      <c r="H40" s="42"/>
      <c r="I40" s="42"/>
    </row>
    <row r="41" spans="1:9" ht="18">
      <c r="A41" s="157" t="s">
        <v>163</v>
      </c>
      <c r="B41" s="42"/>
      <c r="C41" s="42"/>
      <c r="D41" s="42"/>
      <c r="E41" s="42"/>
      <c r="F41" s="158">
        <f>F40/(F40+1)</f>
        <v>0.0007120401243291331</v>
      </c>
      <c r="G41" s="42"/>
      <c r="H41" s="42"/>
      <c r="I41" s="42"/>
    </row>
    <row r="42" spans="1:9" ht="12.75">
      <c r="A42" s="40"/>
      <c r="B42" s="42"/>
      <c r="C42" s="42"/>
      <c r="D42" s="42"/>
      <c r="E42" s="42"/>
      <c r="F42" s="34"/>
      <c r="G42" s="42"/>
      <c r="H42" s="42"/>
      <c r="I42" s="42"/>
    </row>
    <row r="43" spans="1:9" ht="12.75">
      <c r="A43" s="80" t="s">
        <v>166</v>
      </c>
      <c r="B43" s="42"/>
      <c r="C43" s="42"/>
      <c r="D43" s="42"/>
      <c r="E43" s="40"/>
      <c r="F43" s="42"/>
      <c r="G43" s="40"/>
      <c r="H43" s="42"/>
      <c r="I43" s="42"/>
    </row>
    <row r="44" spans="1:9" ht="12.75">
      <c r="A44" s="80" t="s">
        <v>206</v>
      </c>
      <c r="B44" s="42"/>
      <c r="C44" s="42"/>
      <c r="D44" s="42"/>
      <c r="E44" s="40"/>
      <c r="F44" s="42"/>
      <c r="G44" s="40"/>
      <c r="H44" s="42"/>
      <c r="I44" s="42"/>
    </row>
    <row r="45" spans="1:9" ht="12.75">
      <c r="A45" s="80" t="s">
        <v>178</v>
      </c>
      <c r="B45" s="42"/>
      <c r="C45" s="42"/>
      <c r="D45" s="42"/>
      <c r="E45" s="40"/>
      <c r="F45" s="42"/>
      <c r="G45" s="40"/>
      <c r="H45" s="42"/>
      <c r="I45" s="42"/>
    </row>
    <row r="46" spans="1:9" ht="12.75">
      <c r="A46" s="80" t="s">
        <v>168</v>
      </c>
      <c r="B46" s="42"/>
      <c r="C46" s="42"/>
      <c r="D46" s="42"/>
      <c r="E46" s="40"/>
      <c r="F46" s="42"/>
      <c r="G46" s="40"/>
      <c r="H46" s="42"/>
      <c r="I46" s="42"/>
    </row>
  </sheetData>
  <sheetProtection password="C77E" sheet="1" objects="1" scenarios="1" selectLockedCells="1"/>
  <printOptions/>
  <pageMargins left="0.75" right="0.75" top="1" bottom="1" header="0.5" footer="0.5"/>
  <pageSetup fitToHeight="2" fitToWidth="1" horizontalDpi="600" verticalDpi="600" orientation="landscape" scale="98" r:id="rId1"/>
  <headerFooter alignWithMargins="0">
    <oddHeader>&amp;LRev. 001
Eff. Date: June 17, 2005
Owner: Critical Outcomes&amp;CAPACHE IV Calculations
31TRGEXT000013&amp;RTab 6, p.&amp;P of  &amp;N
Reviewed by: Fern Malila
Approved by: Kim Hlobik</oddHeader>
  </headerFooter>
</worksheet>
</file>

<file path=xl/worksheets/sheet7.xml><?xml version="1.0" encoding="utf-8"?>
<worksheet xmlns="http://schemas.openxmlformats.org/spreadsheetml/2006/main" xmlns:r="http://schemas.openxmlformats.org/officeDocument/2006/relationships">
  <dimension ref="A1:F179"/>
  <sheetViews>
    <sheetView workbookViewId="0" topLeftCell="A1">
      <selection activeCell="C19" sqref="C19 E22"/>
    </sheetView>
  </sheetViews>
  <sheetFormatPr defaultColWidth="9.140625" defaultRowHeight="12.75"/>
  <cols>
    <col min="1" max="1" width="39.57421875" style="0" customWidth="1"/>
    <col min="2" max="2" width="28.140625" style="0" customWidth="1"/>
    <col min="4" max="4" width="15.421875" style="0" customWidth="1"/>
    <col min="5" max="5" width="12.00390625" style="0" customWidth="1"/>
    <col min="6" max="6" width="16.00390625" style="0" customWidth="1"/>
  </cols>
  <sheetData>
    <row r="1" spans="1:6" ht="12.75">
      <c r="A1" s="32" t="s">
        <v>192</v>
      </c>
      <c r="B1" s="33" t="s">
        <v>180</v>
      </c>
      <c r="C1" s="33" t="s">
        <v>128</v>
      </c>
      <c r="D1" s="33" t="s">
        <v>129</v>
      </c>
      <c r="E1" s="33" t="s">
        <v>173</v>
      </c>
      <c r="F1" s="33" t="s">
        <v>130</v>
      </c>
    </row>
    <row r="2" spans="1:6" ht="13.5" thickBot="1">
      <c r="A2" s="34" t="s">
        <v>131</v>
      </c>
      <c r="B2" s="34"/>
      <c r="C2" s="34">
        <v>1</v>
      </c>
      <c r="D2" s="90">
        <v>1.6738879245555403</v>
      </c>
      <c r="E2" s="34"/>
      <c r="F2" s="34">
        <f>$C2*$D2</f>
        <v>1.6738879245555403</v>
      </c>
    </row>
    <row r="3" spans="1:6" ht="13.5" thickBot="1">
      <c r="A3" s="36" t="s">
        <v>181</v>
      </c>
      <c r="B3" s="36" t="s">
        <v>172</v>
      </c>
      <c r="C3" s="37"/>
      <c r="D3" s="35">
        <v>0.017603395237055626</v>
      </c>
      <c r="E3" s="35"/>
      <c r="F3" s="34">
        <f aca="true" t="shared" si="0" ref="F3:F8">$C3*$D3</f>
        <v>0</v>
      </c>
    </row>
    <row r="4" spans="1:6" ht="12.75">
      <c r="A4" s="38"/>
      <c r="B4" s="36" t="s">
        <v>119</v>
      </c>
      <c r="C4" s="39">
        <f>IF($C$3-E4&gt;0,($C$3-E4)^3,0)</f>
        <v>0</v>
      </c>
      <c r="D4" s="92">
        <v>-7.682585113857126E-06</v>
      </c>
      <c r="E4" s="92">
        <v>27</v>
      </c>
      <c r="F4" s="34">
        <f t="shared" si="0"/>
        <v>0</v>
      </c>
    </row>
    <row r="5" spans="1:6" ht="12.75">
      <c r="A5" s="40"/>
      <c r="B5" s="36" t="s">
        <v>120</v>
      </c>
      <c r="C5" s="39">
        <f>IF($C$3-E5&gt;0,($C$3-E5)^3,0)</f>
        <v>0</v>
      </c>
      <c r="D5" s="92">
        <v>3.956673306556696E-05</v>
      </c>
      <c r="E5" s="92">
        <v>51</v>
      </c>
      <c r="F5" s="34">
        <f t="shared" si="0"/>
        <v>0</v>
      </c>
    </row>
    <row r="6" spans="1:6" ht="12.75">
      <c r="A6" s="38"/>
      <c r="B6" s="36" t="s">
        <v>121</v>
      </c>
      <c r="C6" s="39">
        <f>IF($C$3-E6&gt;0,($C$3-E6)^3,0)</f>
        <v>0</v>
      </c>
      <c r="D6" s="92">
        <v>-0.00016679271066167512</v>
      </c>
      <c r="E6" s="92">
        <v>64</v>
      </c>
      <c r="F6" s="34">
        <f t="shared" si="0"/>
        <v>0</v>
      </c>
    </row>
    <row r="7" spans="1:6" ht="12.75">
      <c r="A7" s="41"/>
      <c r="B7" s="36" t="s">
        <v>122</v>
      </c>
      <c r="C7" s="39">
        <f>IF($C$3-E7&gt;0,($C$3-E7)^3,0)</f>
        <v>0</v>
      </c>
      <c r="D7" s="92">
        <v>0.00022815637491496493</v>
      </c>
      <c r="E7" s="92">
        <v>74</v>
      </c>
      <c r="F7" s="34">
        <f t="shared" si="0"/>
        <v>0</v>
      </c>
    </row>
    <row r="8" spans="1:6" ht="12.75">
      <c r="A8" s="40"/>
      <c r="B8" s="36" t="s">
        <v>123</v>
      </c>
      <c r="C8" s="39">
        <f>IF($C$3-E8&gt;0,($C$3-E8)^3,0)</f>
        <v>0</v>
      </c>
      <c r="D8" s="92">
        <v>-9.324781220499966E-05</v>
      </c>
      <c r="E8" s="92">
        <v>86</v>
      </c>
      <c r="F8" s="34">
        <f t="shared" si="0"/>
        <v>0</v>
      </c>
    </row>
    <row r="9" spans="1:6" ht="13.5" thickBot="1">
      <c r="A9" s="42"/>
      <c r="B9" s="40"/>
      <c r="C9" s="40"/>
      <c r="D9" s="40"/>
      <c r="E9" s="40"/>
      <c r="F9" s="40"/>
    </row>
    <row r="10" spans="1:6" ht="14.25" thickBot="1" thickTop="1">
      <c r="A10" s="43" t="s">
        <v>132</v>
      </c>
      <c r="B10" s="43" t="s">
        <v>133</v>
      </c>
      <c r="C10" s="44"/>
      <c r="D10" s="91">
        <v>0</v>
      </c>
      <c r="E10" s="34"/>
      <c r="F10" s="34">
        <f aca="true" t="shared" si="1" ref="F10:F17">$C10*$D10</f>
        <v>0</v>
      </c>
    </row>
    <row r="11" spans="1:6" ht="14.25" thickBot="1" thickTop="1">
      <c r="A11" s="45" t="s">
        <v>134</v>
      </c>
      <c r="B11" s="43" t="s">
        <v>0</v>
      </c>
      <c r="C11" s="44"/>
      <c r="D11" s="92">
        <v>-0.10285941982360879</v>
      </c>
      <c r="E11" s="34"/>
      <c r="F11" s="34">
        <f t="shared" si="1"/>
        <v>0</v>
      </c>
    </row>
    <row r="12" spans="1:6" ht="14.25" thickBot="1" thickTop="1">
      <c r="A12" s="45" t="s">
        <v>135</v>
      </c>
      <c r="B12" s="43" t="s">
        <v>136</v>
      </c>
      <c r="C12" s="44"/>
      <c r="D12" s="92">
        <v>-0.16012995007318814</v>
      </c>
      <c r="E12" s="34"/>
      <c r="F12" s="34">
        <f t="shared" si="1"/>
        <v>0</v>
      </c>
    </row>
    <row r="13" spans="1:6" ht="14.25" thickBot="1" thickTop="1">
      <c r="A13" s="45" t="s">
        <v>137</v>
      </c>
      <c r="B13" s="43" t="s">
        <v>138</v>
      </c>
      <c r="C13" s="44"/>
      <c r="D13" s="92">
        <v>-0.2807985396704752</v>
      </c>
      <c r="E13" s="34"/>
      <c r="F13" s="34">
        <f t="shared" si="1"/>
        <v>0</v>
      </c>
    </row>
    <row r="14" spans="1:6" ht="14.25" thickBot="1" thickTop="1">
      <c r="A14" s="232" t="s">
        <v>491</v>
      </c>
      <c r="B14" s="43" t="s">
        <v>139</v>
      </c>
      <c r="C14" s="44"/>
      <c r="D14" s="93">
        <v>-0.49193297387180784</v>
      </c>
      <c r="E14" s="34"/>
      <c r="F14" s="34">
        <f t="shared" si="1"/>
        <v>0</v>
      </c>
    </row>
    <row r="15" spans="1:6" ht="14.25" thickBot="1" thickTop="1">
      <c r="A15" s="232" t="s">
        <v>492</v>
      </c>
      <c r="B15" s="43" t="s">
        <v>140</v>
      </c>
      <c r="C15" s="44"/>
      <c r="D15" s="92">
        <v>-0.8037543409966323</v>
      </c>
      <c r="E15" s="34"/>
      <c r="F15" s="34">
        <f t="shared" si="1"/>
        <v>0</v>
      </c>
    </row>
    <row r="16" spans="1:6" ht="14.25" thickBot="1" thickTop="1">
      <c r="A16" s="232" t="s">
        <v>493</v>
      </c>
      <c r="B16" s="43" t="s">
        <v>141</v>
      </c>
      <c r="C16" s="44"/>
      <c r="D16" s="92">
        <v>-0.07438064048489802</v>
      </c>
      <c r="E16" s="34"/>
      <c r="F16" s="34">
        <f t="shared" si="1"/>
        <v>0</v>
      </c>
    </row>
    <row r="17" spans="1:6" ht="14.25" thickBot="1" thickTop="1">
      <c r="A17" s="232" t="s">
        <v>494</v>
      </c>
      <c r="B17" s="43" t="s">
        <v>142</v>
      </c>
      <c r="C17" s="44"/>
      <c r="D17" s="93">
        <v>0.3626586130584772</v>
      </c>
      <c r="E17" s="34"/>
      <c r="F17" s="34">
        <f t="shared" si="1"/>
        <v>0</v>
      </c>
    </row>
    <row r="18" spans="1:6" s="133" customFormat="1" ht="17.25" thickBot="1" thickTop="1">
      <c r="A18" s="130">
        <f>IF(AND(B18&lt;&gt;1,B18&lt;&gt;0),"Invalid Chronic Health Value","")</f>
      </c>
      <c r="B18" s="134">
        <f>SUM(C10:C17)</f>
        <v>0</v>
      </c>
      <c r="C18" s="119"/>
      <c r="D18" s="119"/>
      <c r="E18" s="119"/>
      <c r="F18" s="119"/>
    </row>
    <row r="19" spans="1:6" ht="14.25" thickBot="1" thickTop="1">
      <c r="A19" s="46" t="s">
        <v>143</v>
      </c>
      <c r="B19" s="46" t="s">
        <v>144</v>
      </c>
      <c r="C19" s="47"/>
      <c r="D19" s="92">
        <v>0.04442698951304374</v>
      </c>
      <c r="E19" s="34"/>
      <c r="F19" s="34">
        <f aca="true" t="shared" si="2" ref="F19:F24">$C19*$D19</f>
        <v>0</v>
      </c>
    </row>
    <row r="20" spans="1:6" ht="13.5" thickTop="1">
      <c r="A20" s="48"/>
      <c r="B20" s="46" t="s">
        <v>116</v>
      </c>
      <c r="C20" s="94">
        <f>IF($C$19-E20&gt;0,($C$19-E20)^3,0)</f>
        <v>0</v>
      </c>
      <c r="D20" s="92">
        <v>-5.830486245248399E-05</v>
      </c>
      <c r="E20" s="92">
        <v>10</v>
      </c>
      <c r="F20" s="34">
        <f t="shared" si="2"/>
        <v>0</v>
      </c>
    </row>
    <row r="21" spans="1:6" ht="12.75">
      <c r="A21" s="49" t="s">
        <v>145</v>
      </c>
      <c r="B21" s="46" t="s">
        <v>146</v>
      </c>
      <c r="C21" s="48">
        <f>IF($C$19-E21&gt;0,($C$19-E21)^3,0)</f>
        <v>0</v>
      </c>
      <c r="D21" s="92">
        <v>0.00029700840674567775</v>
      </c>
      <c r="E21" s="92">
        <v>22</v>
      </c>
      <c r="F21" s="34">
        <f t="shared" si="2"/>
        <v>0</v>
      </c>
    </row>
    <row r="22" spans="1:6" ht="12.75">
      <c r="A22" s="49" t="s">
        <v>147</v>
      </c>
      <c r="B22" s="46" t="s">
        <v>148</v>
      </c>
      <c r="C22" s="48">
        <f>IF($C$19-E22&gt;0,($C$19-E22)^3,0)</f>
        <v>0</v>
      </c>
      <c r="D22" s="92">
        <v>-0.00040443439405217664</v>
      </c>
      <c r="E22" s="92">
        <v>32</v>
      </c>
      <c r="F22" s="34">
        <f t="shared" si="2"/>
        <v>0</v>
      </c>
    </row>
    <row r="23" spans="1:6" ht="12.75">
      <c r="A23" s="49" t="s">
        <v>149</v>
      </c>
      <c r="B23" s="46" t="s">
        <v>117</v>
      </c>
      <c r="C23" s="48">
        <f>IF($C$19-E23&gt;0,($C$19-E23)^3,0)</f>
        <v>0</v>
      </c>
      <c r="D23" s="92">
        <v>0.00018925076445755842</v>
      </c>
      <c r="E23" s="92">
        <v>48</v>
      </c>
      <c r="F23" s="34">
        <f t="shared" si="2"/>
        <v>0</v>
      </c>
    </row>
    <row r="24" spans="1:6" ht="12.75">
      <c r="A24" s="46"/>
      <c r="B24" s="46" t="s">
        <v>118</v>
      </c>
      <c r="C24" s="46">
        <f>IF($C$19-E24&gt;0,($C$19-E24)^3,0)</f>
        <v>0</v>
      </c>
      <c r="D24" s="92">
        <v>-2.3519914698575525E-05</v>
      </c>
      <c r="E24" s="92">
        <v>89</v>
      </c>
      <c r="F24" s="40">
        <f t="shared" si="2"/>
        <v>0</v>
      </c>
    </row>
    <row r="25" spans="1:6" ht="13.5" thickBot="1">
      <c r="A25" s="46"/>
      <c r="B25" s="46"/>
      <c r="C25" s="46"/>
      <c r="D25" s="92"/>
      <c r="E25" s="92"/>
      <c r="F25" s="40"/>
    </row>
    <row r="26" spans="1:6" ht="14.25" thickBot="1" thickTop="1">
      <c r="A26" s="50" t="s">
        <v>182</v>
      </c>
      <c r="B26" s="46"/>
      <c r="C26" s="47"/>
      <c r="D26" s="92">
        <v>-0.00458184245982246</v>
      </c>
      <c r="E26" s="40"/>
      <c r="F26" s="34">
        <f>$C26*$D26</f>
        <v>0</v>
      </c>
    </row>
    <row r="27" spans="1:6" ht="14.25" thickBot="1" thickTop="1">
      <c r="A27" s="50"/>
      <c r="B27" s="46"/>
      <c r="C27" s="104"/>
      <c r="D27" s="92"/>
      <c r="E27" s="40"/>
      <c r="F27" s="34"/>
    </row>
    <row r="28" spans="1:6" ht="13.5" thickBot="1">
      <c r="A28" s="46" t="s">
        <v>190</v>
      </c>
      <c r="B28" s="46" t="s">
        <v>189</v>
      </c>
      <c r="C28" s="105"/>
      <c r="D28" s="92">
        <v>1.8353095408091082</v>
      </c>
      <c r="E28" s="40"/>
      <c r="F28" s="40">
        <f>$C28*$D28</f>
        <v>0</v>
      </c>
    </row>
    <row r="29" spans="1:6" ht="13.5" thickBot="1">
      <c r="A29" s="42"/>
      <c r="B29" s="42"/>
      <c r="C29" s="103"/>
      <c r="D29" s="92"/>
      <c r="E29" s="40"/>
      <c r="F29" s="40"/>
    </row>
    <row r="30" spans="1:6" ht="14.25" thickBot="1" thickTop="1">
      <c r="A30" s="52" t="s">
        <v>150</v>
      </c>
      <c r="B30" s="52" t="s">
        <v>151</v>
      </c>
      <c r="C30" s="53"/>
      <c r="D30" s="92">
        <v>0.006529381778492886</v>
      </c>
      <c r="E30" s="34"/>
      <c r="F30" s="34">
        <f>$C30*$D30</f>
        <v>0</v>
      </c>
    </row>
    <row r="31" spans="1:6" ht="27" thickBot="1" thickTop="1">
      <c r="A31" s="54" t="s">
        <v>152</v>
      </c>
      <c r="B31" s="55" t="s">
        <v>154</v>
      </c>
      <c r="C31" s="53"/>
      <c r="D31" s="92">
        <v>0.8555050425296842</v>
      </c>
      <c r="E31" s="34"/>
      <c r="F31" s="34">
        <f>$C31*$D31</f>
        <v>0</v>
      </c>
    </row>
    <row r="32" spans="1:6" ht="14.25" thickBot="1" thickTop="1">
      <c r="A32" s="52"/>
      <c r="B32" s="52" t="s">
        <v>155</v>
      </c>
      <c r="C32" s="53"/>
      <c r="D32" s="92">
        <v>-0.5995917628123083</v>
      </c>
      <c r="E32" s="34"/>
      <c r="F32" s="34">
        <f>$C32*$D32</f>
        <v>0</v>
      </c>
    </row>
    <row r="33" spans="1:6" s="125" customFormat="1" ht="17.25" thickBot="1" thickTop="1">
      <c r="A33" s="123">
        <f>IF(AND(B33&lt;&gt;1,B33&lt;&gt;0),"Invalid Admission Source Value","")</f>
      </c>
      <c r="B33" s="134">
        <f>SUM(C30:C32)</f>
        <v>0</v>
      </c>
      <c r="C33" s="132"/>
      <c r="D33" s="135"/>
      <c r="E33" s="119"/>
      <c r="F33" s="119"/>
    </row>
    <row r="34" spans="1:6" ht="13.5" thickBot="1">
      <c r="A34" s="57" t="s">
        <v>183</v>
      </c>
      <c r="B34" s="58" t="s">
        <v>153</v>
      </c>
      <c r="C34" s="59"/>
      <c r="D34" s="92">
        <v>0.5403684594239019</v>
      </c>
      <c r="E34" s="60"/>
      <c r="F34" s="60">
        <f>$C34*$D34</f>
        <v>0</v>
      </c>
    </row>
    <row r="35" spans="1:6" ht="13.5" thickBot="1">
      <c r="A35" s="40"/>
      <c r="B35" s="51"/>
      <c r="C35" s="56"/>
      <c r="D35" s="61"/>
      <c r="E35" s="62"/>
      <c r="F35" s="62"/>
    </row>
    <row r="36" spans="1:6" ht="14.25" thickBot="1" thickTop="1">
      <c r="A36" s="63" t="s">
        <v>156</v>
      </c>
      <c r="B36" s="63" t="s">
        <v>153</v>
      </c>
      <c r="C36" s="64"/>
      <c r="D36" s="93">
        <v>1.0406906318265623</v>
      </c>
      <c r="E36" s="34"/>
      <c r="F36" s="34">
        <f>$C36*$D36</f>
        <v>0</v>
      </c>
    </row>
    <row r="37" spans="1:6" ht="14.25" thickBot="1" thickTop="1">
      <c r="A37" s="42"/>
      <c r="B37" s="40"/>
      <c r="C37" s="40"/>
      <c r="D37" s="40"/>
      <c r="E37" s="40"/>
      <c r="F37" s="40"/>
    </row>
    <row r="38" spans="1:6" ht="27" thickBot="1" thickTop="1">
      <c r="A38" s="65" t="s">
        <v>157</v>
      </c>
      <c r="B38" s="66" t="s">
        <v>158</v>
      </c>
      <c r="C38" s="67"/>
      <c r="D38" s="40"/>
      <c r="E38" s="34"/>
      <c r="F38" s="34">
        <f>$C39*$D38</f>
        <v>0</v>
      </c>
    </row>
    <row r="39" spans="1:6" ht="13.5" thickTop="1">
      <c r="A39" s="42"/>
      <c r="B39" s="68" t="s">
        <v>159</v>
      </c>
      <c r="C39" s="68">
        <f>SQRT(C38)</f>
        <v>0</v>
      </c>
      <c r="D39" s="92">
        <v>0.459823129348365</v>
      </c>
      <c r="E39" s="40"/>
      <c r="F39" s="40">
        <f>$C39*$D39</f>
        <v>0</v>
      </c>
    </row>
    <row r="40" spans="1:6" ht="12.75">
      <c r="A40" s="42"/>
      <c r="B40" s="96" t="s">
        <v>124</v>
      </c>
      <c r="C40" s="68">
        <f>IF($C$39-E40&gt;0,($C$39-E40)^3,0)</f>
        <v>0</v>
      </c>
      <c r="D40" s="92">
        <v>0.3977919373996246</v>
      </c>
      <c r="E40" s="92">
        <v>0.121</v>
      </c>
      <c r="F40" s="40">
        <f>$C40*$D40</f>
        <v>0</v>
      </c>
    </row>
    <row r="41" spans="1:6" ht="12.75">
      <c r="A41" s="42"/>
      <c r="B41" s="96" t="s">
        <v>125</v>
      </c>
      <c r="C41" s="68">
        <f>IF($C$39-E41&gt;0,($C$39-E41)^3,0)</f>
        <v>0</v>
      </c>
      <c r="D41" s="92">
        <v>-0.945210952619829</v>
      </c>
      <c r="E41" s="92">
        <v>0.423</v>
      </c>
      <c r="F41" s="40">
        <f>$C41*$D41</f>
        <v>0</v>
      </c>
    </row>
    <row r="42" spans="1:6" ht="12.75">
      <c r="A42" s="42"/>
      <c r="B42" s="96" t="s">
        <v>126</v>
      </c>
      <c r="C42" s="68">
        <f>IF($C$39-E42&gt;0,($C$39-E42)^3,0)</f>
        <v>0</v>
      </c>
      <c r="D42" s="92">
        <v>0.5886512664885987</v>
      </c>
      <c r="E42" s="92">
        <v>0.794</v>
      </c>
      <c r="F42" s="40">
        <f>$C42*$D42</f>
        <v>0</v>
      </c>
    </row>
    <row r="43" spans="1:6" ht="12.75">
      <c r="A43" s="42"/>
      <c r="B43" s="96" t="s">
        <v>127</v>
      </c>
      <c r="C43" s="68">
        <f>IF($C$39-E43&gt;0,($C$39-E43)^3,0)</f>
        <v>0</v>
      </c>
      <c r="D43" s="92">
        <v>-0.04123225126839424</v>
      </c>
      <c r="E43" s="92">
        <v>2.806</v>
      </c>
      <c r="F43" s="40">
        <f>$C43*$D43</f>
        <v>0</v>
      </c>
    </row>
    <row r="44" spans="1:6" ht="13.5" thickBot="1">
      <c r="A44" s="42"/>
      <c r="B44" s="42"/>
      <c r="C44" s="40"/>
      <c r="D44" s="40"/>
      <c r="E44" s="40"/>
      <c r="F44" s="40"/>
    </row>
    <row r="45" spans="1:6" ht="14.25" thickBot="1" thickTop="1">
      <c r="A45" s="69" t="s">
        <v>162</v>
      </c>
      <c r="B45" s="97" t="s">
        <v>1</v>
      </c>
      <c r="C45" s="70"/>
      <c r="D45" s="92">
        <v>-0.3820174071538833</v>
      </c>
      <c r="E45" s="34"/>
      <c r="F45" s="34">
        <f aca="true" t="shared" si="3" ref="F45:F108">$C45*$D45</f>
        <v>0</v>
      </c>
    </row>
    <row r="46" spans="1:6" ht="14.25" thickBot="1" thickTop="1">
      <c r="A46" s="69" t="s">
        <v>164</v>
      </c>
      <c r="B46" s="97" t="s">
        <v>2</v>
      </c>
      <c r="C46" s="70"/>
      <c r="D46" s="92">
        <v>0.34714846371668034</v>
      </c>
      <c r="E46" s="34"/>
      <c r="F46" s="34">
        <f t="shared" si="3"/>
        <v>0</v>
      </c>
    </row>
    <row r="47" spans="1:6" ht="14.25" thickBot="1" thickTop="1">
      <c r="A47" s="69" t="s">
        <v>165</v>
      </c>
      <c r="B47" s="97" t="s">
        <v>3</v>
      </c>
      <c r="C47" s="70"/>
      <c r="D47" s="92">
        <v>-0.5421859123969396</v>
      </c>
      <c r="E47" s="34"/>
      <c r="F47" s="34">
        <f t="shared" si="3"/>
        <v>0</v>
      </c>
    </row>
    <row r="48" spans="1:6" ht="14.25" thickBot="1" thickTop="1">
      <c r="A48" s="69"/>
      <c r="B48" s="97" t="s">
        <v>4</v>
      </c>
      <c r="C48" s="70"/>
      <c r="D48" s="92">
        <v>0.0857685121101706</v>
      </c>
      <c r="E48" s="34"/>
      <c r="F48" s="34">
        <f t="shared" si="3"/>
        <v>0</v>
      </c>
    </row>
    <row r="49" spans="1:6" ht="14.25" thickBot="1" thickTop="1">
      <c r="A49" s="69"/>
      <c r="B49" s="97" t="s">
        <v>5</v>
      </c>
      <c r="C49" s="70"/>
      <c r="D49" s="92">
        <v>-0.03601601544756208</v>
      </c>
      <c r="E49" s="34"/>
      <c r="F49" s="34">
        <f t="shared" si="3"/>
        <v>0</v>
      </c>
    </row>
    <row r="50" spans="1:6" ht="14.25" thickBot="1" thickTop="1">
      <c r="A50" s="69"/>
      <c r="B50" s="97" t="s">
        <v>6</v>
      </c>
      <c r="C50" s="70"/>
      <c r="D50" s="92">
        <v>-0.05791683542508004</v>
      </c>
      <c r="E50" s="34"/>
      <c r="F50" s="34">
        <f t="shared" si="3"/>
        <v>0</v>
      </c>
    </row>
    <row r="51" spans="1:6" ht="14.25" thickBot="1" thickTop="1">
      <c r="A51" s="69"/>
      <c r="B51" s="97" t="s">
        <v>7</v>
      </c>
      <c r="C51" s="70"/>
      <c r="D51" s="92">
        <v>0.8602584271430831</v>
      </c>
      <c r="E51" s="34"/>
      <c r="F51" s="34">
        <f t="shared" si="3"/>
        <v>0</v>
      </c>
    </row>
    <row r="52" spans="1:6" ht="14.25" thickBot="1" thickTop="1">
      <c r="A52" s="69"/>
      <c r="B52" s="97" t="s">
        <v>8</v>
      </c>
      <c r="C52" s="70"/>
      <c r="D52" s="92">
        <v>1.3067446009192472</v>
      </c>
      <c r="E52" s="34"/>
      <c r="F52" s="34">
        <f t="shared" si="3"/>
        <v>0</v>
      </c>
    </row>
    <row r="53" spans="1:6" ht="14.25" thickBot="1" thickTop="1">
      <c r="A53" s="69"/>
      <c r="B53" s="97" t="s">
        <v>9</v>
      </c>
      <c r="C53" s="70"/>
      <c r="D53" s="92">
        <v>1.1560647566753346</v>
      </c>
      <c r="E53" s="34"/>
      <c r="F53" s="34">
        <f t="shared" si="3"/>
        <v>0</v>
      </c>
    </row>
    <row r="54" spans="1:6" ht="14.25" thickBot="1" thickTop="1">
      <c r="A54" s="69"/>
      <c r="B54" s="97" t="s">
        <v>10</v>
      </c>
      <c r="C54" s="70"/>
      <c r="D54" s="92">
        <v>-0.7514704884890645</v>
      </c>
      <c r="E54" s="34"/>
      <c r="F54" s="34">
        <f t="shared" si="3"/>
        <v>0</v>
      </c>
    </row>
    <row r="55" spans="1:6" ht="14.25" thickBot="1" thickTop="1">
      <c r="A55" s="69"/>
      <c r="B55" s="97" t="s">
        <v>11</v>
      </c>
      <c r="C55" s="70"/>
      <c r="D55" s="92">
        <v>0.32998988558364867</v>
      </c>
      <c r="E55" s="34"/>
      <c r="F55" s="34">
        <f t="shared" si="3"/>
        <v>0</v>
      </c>
    </row>
    <row r="56" spans="1:6" ht="14.25" thickBot="1" thickTop="1">
      <c r="A56" s="69"/>
      <c r="B56" s="97" t="s">
        <v>12</v>
      </c>
      <c r="C56" s="70"/>
      <c r="D56" s="92">
        <v>0.5570053878525929</v>
      </c>
      <c r="E56" s="34"/>
      <c r="F56" s="34">
        <f t="shared" si="3"/>
        <v>0</v>
      </c>
    </row>
    <row r="57" spans="1:6" ht="14.25" thickBot="1" thickTop="1">
      <c r="A57" s="69"/>
      <c r="B57" s="97" t="s">
        <v>13</v>
      </c>
      <c r="C57" s="70"/>
      <c r="D57" s="92">
        <v>-0.5201281361722165</v>
      </c>
      <c r="E57" s="34"/>
      <c r="F57" s="34">
        <f t="shared" si="3"/>
        <v>0</v>
      </c>
    </row>
    <row r="58" spans="1:6" ht="14.25" thickBot="1" thickTop="1">
      <c r="A58" s="69"/>
      <c r="B58" s="97" t="s">
        <v>14</v>
      </c>
      <c r="C58" s="70"/>
      <c r="D58" s="92">
        <v>-0.21909154940767603</v>
      </c>
      <c r="E58" s="34"/>
      <c r="F58" s="34">
        <f t="shared" si="3"/>
        <v>0</v>
      </c>
    </row>
    <row r="59" spans="1:6" ht="14.25" thickBot="1" thickTop="1">
      <c r="A59" s="69"/>
      <c r="B59" s="97" t="s">
        <v>15</v>
      </c>
      <c r="C59" s="70"/>
      <c r="D59" s="92">
        <v>0.3998174157475541</v>
      </c>
      <c r="E59" s="34"/>
      <c r="F59" s="34">
        <f t="shared" si="3"/>
        <v>0</v>
      </c>
    </row>
    <row r="60" spans="1:6" ht="14.25" thickBot="1" thickTop="1">
      <c r="A60" s="69"/>
      <c r="B60" s="97" t="s">
        <v>16</v>
      </c>
      <c r="C60" s="70"/>
      <c r="D60" s="92">
        <v>-0.08196260899126381</v>
      </c>
      <c r="E60" s="34"/>
      <c r="F60" s="34">
        <f t="shared" si="3"/>
        <v>0</v>
      </c>
    </row>
    <row r="61" spans="1:6" ht="14.25" thickBot="1" thickTop="1">
      <c r="A61" s="69"/>
      <c r="B61" s="97" t="s">
        <v>17</v>
      </c>
      <c r="C61" s="70"/>
      <c r="D61" s="92">
        <v>-0.44609248253849837</v>
      </c>
      <c r="E61" s="34"/>
      <c r="F61" s="34">
        <f t="shared" si="3"/>
        <v>0</v>
      </c>
    </row>
    <row r="62" spans="1:6" ht="14.25" thickBot="1" thickTop="1">
      <c r="A62" s="69"/>
      <c r="B62" s="97" t="s">
        <v>18</v>
      </c>
      <c r="C62" s="70"/>
      <c r="D62" s="92">
        <v>-0.13288336904481485</v>
      </c>
      <c r="E62" s="34"/>
      <c r="F62" s="34">
        <f t="shared" si="3"/>
        <v>0</v>
      </c>
    </row>
    <row r="63" spans="1:6" ht="14.25" thickBot="1" thickTop="1">
      <c r="A63" s="69"/>
      <c r="B63" s="97" t="s">
        <v>19</v>
      </c>
      <c r="C63" s="70"/>
      <c r="D63" s="92">
        <v>-0.5842148401247462</v>
      </c>
      <c r="E63" s="34"/>
      <c r="F63" s="34">
        <f t="shared" si="3"/>
        <v>0</v>
      </c>
    </row>
    <row r="64" spans="1:6" ht="14.25" thickBot="1" thickTop="1">
      <c r="A64" s="69"/>
      <c r="B64" s="97" t="s">
        <v>20</v>
      </c>
      <c r="C64" s="70"/>
      <c r="D64" s="92">
        <v>-0.8826345052903981</v>
      </c>
      <c r="E64" s="34"/>
      <c r="F64" s="34">
        <f t="shared" si="3"/>
        <v>0</v>
      </c>
    </row>
    <row r="65" spans="1:6" ht="14.25" thickBot="1" thickTop="1">
      <c r="A65" s="69"/>
      <c r="B65" s="97" t="s">
        <v>21</v>
      </c>
      <c r="C65" s="70"/>
      <c r="D65" s="92">
        <v>-0.42084342206244035</v>
      </c>
      <c r="E65" s="34"/>
      <c r="F65" s="34">
        <f t="shared" si="3"/>
        <v>0</v>
      </c>
    </row>
    <row r="66" spans="1:6" ht="14.25" thickBot="1" thickTop="1">
      <c r="A66" s="69"/>
      <c r="B66" s="97" t="s">
        <v>22</v>
      </c>
      <c r="C66" s="70"/>
      <c r="D66" s="92">
        <v>0.021360405205157352</v>
      </c>
      <c r="E66" s="34"/>
      <c r="F66" s="34">
        <f t="shared" si="3"/>
        <v>0</v>
      </c>
    </row>
    <row r="67" spans="1:6" ht="14.25" thickBot="1" thickTop="1">
      <c r="A67" s="69"/>
      <c r="B67" s="97" t="s">
        <v>23</v>
      </c>
      <c r="C67" s="70"/>
      <c r="D67" s="92">
        <v>0.18569659385967302</v>
      </c>
      <c r="E67" s="34"/>
      <c r="F67" s="34">
        <f t="shared" si="3"/>
        <v>0</v>
      </c>
    </row>
    <row r="68" spans="1:6" ht="14.25" thickBot="1" thickTop="1">
      <c r="A68" s="69"/>
      <c r="B68" s="97" t="s">
        <v>24</v>
      </c>
      <c r="C68" s="70"/>
      <c r="D68" s="92">
        <v>-0.08338534267553069</v>
      </c>
      <c r="E68" s="34"/>
      <c r="F68" s="34">
        <f t="shared" si="3"/>
        <v>0</v>
      </c>
    </row>
    <row r="69" spans="1:6" ht="14.25" thickBot="1" thickTop="1">
      <c r="A69" s="69"/>
      <c r="B69" s="97" t="s">
        <v>25</v>
      </c>
      <c r="C69" s="70"/>
      <c r="D69" s="92">
        <v>0.5329825219791586</v>
      </c>
      <c r="E69" s="34"/>
      <c r="F69" s="34">
        <f t="shared" si="3"/>
        <v>0</v>
      </c>
    </row>
    <row r="70" spans="1:6" ht="14.25" thickBot="1" thickTop="1">
      <c r="A70" s="69"/>
      <c r="B70" s="97" t="s">
        <v>26</v>
      </c>
      <c r="C70" s="70"/>
      <c r="D70" s="92">
        <v>1.3368312874657047</v>
      </c>
      <c r="E70" s="34"/>
      <c r="F70" s="34">
        <f t="shared" si="3"/>
        <v>0</v>
      </c>
    </row>
    <row r="71" spans="1:6" ht="14.25" thickBot="1" thickTop="1">
      <c r="A71" s="69"/>
      <c r="B71" s="97" t="s">
        <v>27</v>
      </c>
      <c r="C71" s="70"/>
      <c r="D71" s="92">
        <v>2.0686144603418235</v>
      </c>
      <c r="E71" s="34"/>
      <c r="F71" s="34">
        <f t="shared" si="3"/>
        <v>0</v>
      </c>
    </row>
    <row r="72" spans="1:6" ht="14.25" thickBot="1" thickTop="1">
      <c r="A72" s="69"/>
      <c r="B72" s="97" t="s">
        <v>28</v>
      </c>
      <c r="C72" s="70"/>
      <c r="D72" s="92">
        <v>0.556588744732862</v>
      </c>
      <c r="E72" s="34"/>
      <c r="F72" s="34">
        <f t="shared" si="3"/>
        <v>0</v>
      </c>
    </row>
    <row r="73" spans="1:6" ht="14.25" thickBot="1" thickTop="1">
      <c r="A73" s="69"/>
      <c r="B73" s="97" t="s">
        <v>29</v>
      </c>
      <c r="C73" s="70"/>
      <c r="D73" s="92">
        <v>2.2086995671730842</v>
      </c>
      <c r="E73" s="34"/>
      <c r="F73" s="34">
        <f t="shared" si="3"/>
        <v>0</v>
      </c>
    </row>
    <row r="74" spans="1:6" ht="14.25" thickBot="1" thickTop="1">
      <c r="A74" s="69"/>
      <c r="B74" s="97" t="s">
        <v>30</v>
      </c>
      <c r="C74" s="70"/>
      <c r="D74" s="92">
        <v>1.9440608344534034</v>
      </c>
      <c r="E74" s="34"/>
      <c r="F74" s="34">
        <f t="shared" si="3"/>
        <v>0</v>
      </c>
    </row>
    <row r="75" spans="1:6" ht="14.25" thickBot="1" thickTop="1">
      <c r="A75" s="69"/>
      <c r="B75" s="97" t="s">
        <v>31</v>
      </c>
      <c r="C75" s="70"/>
      <c r="D75" s="92">
        <v>2.128908171530067</v>
      </c>
      <c r="E75" s="34"/>
      <c r="F75" s="34">
        <f t="shared" si="3"/>
        <v>0</v>
      </c>
    </row>
    <row r="76" spans="1:6" ht="14.25" thickBot="1" thickTop="1">
      <c r="A76" s="69"/>
      <c r="B76" s="97" t="s">
        <v>32</v>
      </c>
      <c r="C76" s="70"/>
      <c r="D76" s="92">
        <v>-0.12617395425936606</v>
      </c>
      <c r="E76" s="34"/>
      <c r="F76" s="34">
        <f t="shared" si="3"/>
        <v>0</v>
      </c>
    </row>
    <row r="77" spans="1:6" ht="14.25" thickBot="1" thickTop="1">
      <c r="A77" s="69"/>
      <c r="B77" s="97" t="s">
        <v>33</v>
      </c>
      <c r="C77" s="70"/>
      <c r="D77" s="92">
        <v>-0.3811553085470269</v>
      </c>
      <c r="E77" s="34"/>
      <c r="F77" s="34">
        <f t="shared" si="3"/>
        <v>0</v>
      </c>
    </row>
    <row r="78" spans="1:6" ht="14.25" thickBot="1" thickTop="1">
      <c r="A78" s="69"/>
      <c r="B78" s="97" t="s">
        <v>34</v>
      </c>
      <c r="C78" s="70"/>
      <c r="D78" s="92">
        <v>0.19494583494764162</v>
      </c>
      <c r="E78" s="34"/>
      <c r="F78" s="34">
        <f t="shared" si="3"/>
        <v>0</v>
      </c>
    </row>
    <row r="79" spans="1:6" ht="14.25" thickBot="1" thickTop="1">
      <c r="A79" s="69"/>
      <c r="B79" s="97" t="s">
        <v>35</v>
      </c>
      <c r="C79" s="70"/>
      <c r="D79" s="92">
        <v>-0.06796141773019916</v>
      </c>
      <c r="E79" s="34"/>
      <c r="F79" s="34">
        <f t="shared" si="3"/>
        <v>0</v>
      </c>
    </row>
    <row r="80" spans="1:6" ht="14.25" thickBot="1" thickTop="1">
      <c r="A80" s="69"/>
      <c r="B80" s="97" t="s">
        <v>36</v>
      </c>
      <c r="C80" s="70"/>
      <c r="D80" s="92">
        <v>-0.38988146818760305</v>
      </c>
      <c r="E80" s="34"/>
      <c r="F80" s="34">
        <f t="shared" si="3"/>
        <v>0</v>
      </c>
    </row>
    <row r="81" spans="1:6" ht="14.25" thickBot="1" thickTop="1">
      <c r="A81" s="69"/>
      <c r="B81" s="97" t="s">
        <v>37</v>
      </c>
      <c r="C81" s="70"/>
      <c r="D81" s="92">
        <v>0.863294820316526</v>
      </c>
      <c r="E81" s="34"/>
      <c r="F81" s="34">
        <f t="shared" si="3"/>
        <v>0</v>
      </c>
    </row>
    <row r="82" spans="1:6" ht="14.25" thickBot="1" thickTop="1">
      <c r="A82" s="69"/>
      <c r="B82" s="97" t="s">
        <v>38</v>
      </c>
      <c r="C82" s="70"/>
      <c r="D82" s="92">
        <v>1.3106215068487308</v>
      </c>
      <c r="E82" s="34"/>
      <c r="F82" s="34">
        <f t="shared" si="3"/>
        <v>0</v>
      </c>
    </row>
    <row r="83" spans="1:6" ht="14.25" thickBot="1" thickTop="1">
      <c r="A83" s="69"/>
      <c r="B83" s="97" t="s">
        <v>39</v>
      </c>
      <c r="C83" s="70"/>
      <c r="D83" s="92">
        <v>-0.36396985344984023</v>
      </c>
      <c r="E83" s="34"/>
      <c r="F83" s="34">
        <f t="shared" si="3"/>
        <v>0</v>
      </c>
    </row>
    <row r="84" spans="1:6" ht="14.25" thickBot="1" thickTop="1">
      <c r="A84" s="69"/>
      <c r="B84" s="97" t="s">
        <v>40</v>
      </c>
      <c r="C84" s="70"/>
      <c r="D84" s="92">
        <v>1.5211879361601341</v>
      </c>
      <c r="E84" s="34"/>
      <c r="F84" s="34">
        <f t="shared" si="3"/>
        <v>0</v>
      </c>
    </row>
    <row r="85" spans="1:6" ht="14.25" thickBot="1" thickTop="1">
      <c r="A85" s="69"/>
      <c r="B85" s="97" t="s">
        <v>41</v>
      </c>
      <c r="C85" s="70"/>
      <c r="D85" s="92">
        <v>0.9748471867900086</v>
      </c>
      <c r="E85" s="34"/>
      <c r="F85" s="34">
        <f t="shared" si="3"/>
        <v>0</v>
      </c>
    </row>
    <row r="86" spans="1:6" ht="14.25" thickBot="1" thickTop="1">
      <c r="A86" s="69"/>
      <c r="B86" s="97" t="s">
        <v>42</v>
      </c>
      <c r="C86" s="70"/>
      <c r="D86" s="92">
        <v>1.1655653196373554</v>
      </c>
      <c r="E86" s="34"/>
      <c r="F86" s="34">
        <f t="shared" si="3"/>
        <v>0</v>
      </c>
    </row>
    <row r="87" spans="1:6" ht="14.25" thickBot="1" thickTop="1">
      <c r="A87" s="69"/>
      <c r="B87" s="97" t="s">
        <v>43</v>
      </c>
      <c r="C87" s="70"/>
      <c r="D87" s="92">
        <v>3.925660429713969</v>
      </c>
      <c r="E87" s="34"/>
      <c r="F87" s="34">
        <f t="shared" si="3"/>
        <v>0</v>
      </c>
    </row>
    <row r="88" spans="1:6" ht="14.25" thickBot="1" thickTop="1">
      <c r="A88" s="69"/>
      <c r="B88" s="97" t="s">
        <v>44</v>
      </c>
      <c r="C88" s="70"/>
      <c r="D88" s="92">
        <v>0.35750438081481695</v>
      </c>
      <c r="E88" s="34"/>
      <c r="F88" s="34">
        <f t="shared" si="3"/>
        <v>0</v>
      </c>
    </row>
    <row r="89" spans="1:6" ht="14.25" thickBot="1" thickTop="1">
      <c r="A89" s="69"/>
      <c r="B89" s="97" t="s">
        <v>45</v>
      </c>
      <c r="C89" s="70"/>
      <c r="D89" s="92">
        <v>-0.8900684898410967</v>
      </c>
      <c r="E89" s="34"/>
      <c r="F89" s="34">
        <f t="shared" si="3"/>
        <v>0</v>
      </c>
    </row>
    <row r="90" spans="1:6" ht="14.25" thickBot="1" thickTop="1">
      <c r="A90" s="69"/>
      <c r="B90" s="97" t="s">
        <v>46</v>
      </c>
      <c r="C90" s="70"/>
      <c r="D90" s="92">
        <v>2.7626886747749713</v>
      </c>
      <c r="E90" s="34"/>
      <c r="F90" s="34">
        <f t="shared" si="3"/>
        <v>0</v>
      </c>
    </row>
    <row r="91" spans="1:6" ht="14.25" thickBot="1" thickTop="1">
      <c r="A91" s="69"/>
      <c r="B91" s="97" t="s">
        <v>47</v>
      </c>
      <c r="C91" s="70"/>
      <c r="D91" s="92">
        <v>1.6197005463801915</v>
      </c>
      <c r="E91" s="34"/>
      <c r="F91" s="34">
        <f t="shared" si="3"/>
        <v>0</v>
      </c>
    </row>
    <row r="92" spans="1:6" ht="14.25" thickBot="1" thickTop="1">
      <c r="A92" s="69"/>
      <c r="B92" s="97" t="s">
        <v>48</v>
      </c>
      <c r="C92" s="70"/>
      <c r="D92" s="92">
        <v>0.8443265288032894</v>
      </c>
      <c r="E92" s="34"/>
      <c r="F92" s="34">
        <f t="shared" si="3"/>
        <v>0</v>
      </c>
    </row>
    <row r="93" spans="1:6" ht="14.25" thickBot="1" thickTop="1">
      <c r="A93" s="69"/>
      <c r="B93" s="97" t="s">
        <v>49</v>
      </c>
      <c r="C93" s="70"/>
      <c r="D93" s="92">
        <v>0.16526563536943292</v>
      </c>
      <c r="E93" s="34"/>
      <c r="F93" s="34">
        <f t="shared" si="3"/>
        <v>0</v>
      </c>
    </row>
    <row r="94" spans="1:6" ht="14.25" thickBot="1" thickTop="1">
      <c r="A94" s="69"/>
      <c r="B94" s="97" t="s">
        <v>50</v>
      </c>
      <c r="C94" s="70"/>
      <c r="D94" s="92">
        <v>0.8100930285566078</v>
      </c>
      <c r="E94" s="34"/>
      <c r="F94" s="34">
        <f t="shared" si="3"/>
        <v>0</v>
      </c>
    </row>
    <row r="95" spans="1:6" ht="14.25" thickBot="1" thickTop="1">
      <c r="A95" s="69"/>
      <c r="B95" s="97" t="s">
        <v>51</v>
      </c>
      <c r="C95" s="70"/>
      <c r="D95" s="92">
        <v>1.442750939758461</v>
      </c>
      <c r="E95" s="34"/>
      <c r="F95" s="34">
        <f t="shared" si="3"/>
        <v>0</v>
      </c>
    </row>
    <row r="96" spans="1:6" ht="14.25" thickBot="1" thickTop="1">
      <c r="A96" s="69"/>
      <c r="B96" s="97" t="s">
        <v>52</v>
      </c>
      <c r="C96" s="70"/>
      <c r="D96" s="92">
        <v>0.1068340488961956</v>
      </c>
      <c r="E96" s="34"/>
      <c r="F96" s="34">
        <f t="shared" si="3"/>
        <v>0</v>
      </c>
    </row>
    <row r="97" spans="1:6" ht="14.25" thickBot="1" thickTop="1">
      <c r="A97" s="69"/>
      <c r="B97" s="97" t="s">
        <v>53</v>
      </c>
      <c r="C97" s="70"/>
      <c r="D97" s="92">
        <v>-0.15223373144994812</v>
      </c>
      <c r="E97" s="34"/>
      <c r="F97" s="34">
        <f t="shared" si="3"/>
        <v>0</v>
      </c>
    </row>
    <row r="98" spans="1:6" ht="14.25" thickBot="1" thickTop="1">
      <c r="A98" s="69"/>
      <c r="B98" s="97" t="s">
        <v>54</v>
      </c>
      <c r="C98" s="70"/>
      <c r="D98" s="92">
        <v>1.0249039959741693</v>
      </c>
      <c r="E98" s="34"/>
      <c r="F98" s="34">
        <f t="shared" si="3"/>
        <v>0</v>
      </c>
    </row>
    <row r="99" spans="1:6" ht="14.25" thickBot="1" thickTop="1">
      <c r="A99" s="69"/>
      <c r="B99" s="97" t="s">
        <v>55</v>
      </c>
      <c r="C99" s="70"/>
      <c r="D99" s="92">
        <v>-0.05329184562402189</v>
      </c>
      <c r="E99" s="34"/>
      <c r="F99" s="34">
        <f t="shared" si="3"/>
        <v>0</v>
      </c>
    </row>
    <row r="100" spans="1:6" ht="14.25" thickBot="1" thickTop="1">
      <c r="A100" s="69"/>
      <c r="B100" s="97" t="s">
        <v>56</v>
      </c>
      <c r="C100" s="70"/>
      <c r="D100" s="92">
        <v>-0.14047434198319464</v>
      </c>
      <c r="E100" s="34"/>
      <c r="F100" s="34">
        <f t="shared" si="3"/>
        <v>0</v>
      </c>
    </row>
    <row r="101" spans="1:6" ht="14.25" thickBot="1" thickTop="1">
      <c r="A101" s="69"/>
      <c r="B101" s="97" t="s">
        <v>57</v>
      </c>
      <c r="C101" s="70"/>
      <c r="D101" s="92">
        <v>0.24049090886137972</v>
      </c>
      <c r="E101" s="34"/>
      <c r="F101" s="34">
        <f t="shared" si="3"/>
        <v>0</v>
      </c>
    </row>
    <row r="102" spans="1:6" ht="14.25" thickBot="1" thickTop="1">
      <c r="A102" s="69"/>
      <c r="B102" s="97" t="s">
        <v>58</v>
      </c>
      <c r="C102" s="70"/>
      <c r="D102" s="92">
        <v>-0.3025463947156017</v>
      </c>
      <c r="E102" s="34"/>
      <c r="F102" s="34">
        <f t="shared" si="3"/>
        <v>0</v>
      </c>
    </row>
    <row r="103" spans="1:6" ht="14.25" thickBot="1" thickTop="1">
      <c r="A103" s="69"/>
      <c r="B103" s="97" t="s">
        <v>59</v>
      </c>
      <c r="C103" s="70"/>
      <c r="D103" s="92">
        <v>0.5239223901059445</v>
      </c>
      <c r="E103" s="34"/>
      <c r="F103" s="34">
        <f t="shared" si="3"/>
        <v>0</v>
      </c>
    </row>
    <row r="104" spans="1:6" ht="14.25" thickBot="1" thickTop="1">
      <c r="A104" s="69"/>
      <c r="B104" s="97" t="s">
        <v>60</v>
      </c>
      <c r="C104" s="70"/>
      <c r="D104" s="92">
        <v>3.008608759651597</v>
      </c>
      <c r="E104" s="34"/>
      <c r="F104" s="34">
        <f t="shared" si="3"/>
        <v>0</v>
      </c>
    </row>
    <row r="105" spans="1:6" ht="14.25" thickBot="1" thickTop="1">
      <c r="A105" s="69"/>
      <c r="B105" s="97" t="s">
        <v>61</v>
      </c>
      <c r="C105" s="70"/>
      <c r="D105" s="92">
        <v>1.195315096735596</v>
      </c>
      <c r="E105" s="34"/>
      <c r="F105" s="34">
        <f t="shared" si="3"/>
        <v>0</v>
      </c>
    </row>
    <row r="106" spans="1:6" ht="14.25" thickBot="1" thickTop="1">
      <c r="A106" s="69"/>
      <c r="B106" s="97" t="s">
        <v>62</v>
      </c>
      <c r="C106" s="70"/>
      <c r="D106" s="92">
        <v>-0.3257038613806627</v>
      </c>
      <c r="E106" s="34"/>
      <c r="F106" s="34">
        <f t="shared" si="3"/>
        <v>0</v>
      </c>
    </row>
    <row r="107" spans="1:6" ht="14.25" thickBot="1" thickTop="1">
      <c r="A107" s="69"/>
      <c r="B107" s="97" t="s">
        <v>63</v>
      </c>
      <c r="C107" s="70"/>
      <c r="D107" s="92">
        <v>1.110021456792344</v>
      </c>
      <c r="E107" s="34"/>
      <c r="F107" s="34">
        <f t="shared" si="3"/>
        <v>0</v>
      </c>
    </row>
    <row r="108" spans="1:6" ht="14.25" thickBot="1" thickTop="1">
      <c r="A108" s="69"/>
      <c r="B108" s="97" t="s">
        <v>64</v>
      </c>
      <c r="C108" s="70"/>
      <c r="D108" s="92">
        <v>-1.3582894293350862</v>
      </c>
      <c r="E108" s="34"/>
      <c r="F108" s="34">
        <f t="shared" si="3"/>
        <v>0</v>
      </c>
    </row>
    <row r="109" spans="1:6" ht="14.25" thickBot="1" thickTop="1">
      <c r="A109" s="69"/>
      <c r="B109" s="97" t="s">
        <v>65</v>
      </c>
      <c r="C109" s="70"/>
      <c r="D109" s="92">
        <v>-1.2835834798275814</v>
      </c>
      <c r="E109" s="34"/>
      <c r="F109" s="34">
        <f aca="true" t="shared" si="4" ref="F109:F165">$C109*$D109</f>
        <v>0</v>
      </c>
    </row>
    <row r="110" spans="1:6" ht="14.25" thickBot="1" thickTop="1">
      <c r="A110" s="69"/>
      <c r="B110" s="97" t="s">
        <v>66</v>
      </c>
      <c r="C110" s="70"/>
      <c r="D110" s="92">
        <v>-0.14649331956766146</v>
      </c>
      <c r="E110" s="34"/>
      <c r="F110" s="34">
        <f t="shared" si="4"/>
        <v>0</v>
      </c>
    </row>
    <row r="111" spans="1:6" ht="14.25" thickBot="1" thickTop="1">
      <c r="A111" s="69"/>
      <c r="B111" s="97" t="s">
        <v>67</v>
      </c>
      <c r="C111" s="70"/>
      <c r="D111" s="92">
        <v>0.31906511898473994</v>
      </c>
      <c r="E111" s="34"/>
      <c r="F111" s="34">
        <f t="shared" si="4"/>
        <v>0</v>
      </c>
    </row>
    <row r="112" spans="1:6" ht="14.25" thickBot="1" thickTop="1">
      <c r="A112" s="69"/>
      <c r="B112" s="97" t="s">
        <v>68</v>
      </c>
      <c r="C112" s="70"/>
      <c r="D112" s="92">
        <v>-0.33081067097027883</v>
      </c>
      <c r="E112" s="34"/>
      <c r="F112" s="34">
        <f t="shared" si="4"/>
        <v>0</v>
      </c>
    </row>
    <row r="113" spans="1:6" ht="14.25" thickBot="1" thickTop="1">
      <c r="A113" s="69"/>
      <c r="B113" s="97" t="s">
        <v>69</v>
      </c>
      <c r="C113" s="70"/>
      <c r="D113" s="92">
        <v>0.7739464630800672</v>
      </c>
      <c r="E113" s="34"/>
      <c r="F113" s="34">
        <f t="shared" si="4"/>
        <v>0</v>
      </c>
    </row>
    <row r="114" spans="1:6" ht="14.25" thickBot="1" thickTop="1">
      <c r="A114" s="69"/>
      <c r="B114" s="97" t="s">
        <v>70</v>
      </c>
      <c r="C114" s="70"/>
      <c r="D114" s="92">
        <v>1.564219570095458</v>
      </c>
      <c r="E114" s="34"/>
      <c r="F114" s="34">
        <f t="shared" si="4"/>
        <v>0</v>
      </c>
    </row>
    <row r="115" spans="1:6" ht="14.25" thickBot="1" thickTop="1">
      <c r="A115" s="69"/>
      <c r="B115" s="97" t="s">
        <v>71</v>
      </c>
      <c r="C115" s="70"/>
      <c r="D115" s="92">
        <v>1.2453136732992958</v>
      </c>
      <c r="E115" s="34"/>
      <c r="F115" s="34">
        <f t="shared" si="4"/>
        <v>0</v>
      </c>
    </row>
    <row r="116" spans="1:6" ht="14.25" thickBot="1" thickTop="1">
      <c r="A116" s="69"/>
      <c r="B116" s="97" t="s">
        <v>72</v>
      </c>
      <c r="C116" s="70"/>
      <c r="D116" s="92">
        <v>0.6490771068931268</v>
      </c>
      <c r="E116" s="34"/>
      <c r="F116" s="34">
        <f t="shared" si="4"/>
        <v>0</v>
      </c>
    </row>
    <row r="117" spans="1:6" ht="14.25" thickBot="1" thickTop="1">
      <c r="A117" s="69"/>
      <c r="B117" s="97" t="s">
        <v>73</v>
      </c>
      <c r="C117" s="70"/>
      <c r="D117" s="92">
        <v>1.9266479992433427</v>
      </c>
      <c r="E117" s="34"/>
      <c r="F117" s="34">
        <f t="shared" si="4"/>
        <v>0</v>
      </c>
    </row>
    <row r="118" spans="1:6" ht="14.25" thickBot="1" thickTop="1">
      <c r="A118" s="69"/>
      <c r="B118" s="97" t="s">
        <v>74</v>
      </c>
      <c r="C118" s="70"/>
      <c r="D118" s="92">
        <v>0.40259025689788847</v>
      </c>
      <c r="E118" s="34"/>
      <c r="F118" s="34">
        <f t="shared" si="4"/>
        <v>0</v>
      </c>
    </row>
    <row r="119" spans="1:6" ht="14.25" thickBot="1" thickTop="1">
      <c r="A119" s="69"/>
      <c r="B119" s="97" t="s">
        <v>75</v>
      </c>
      <c r="C119" s="70"/>
      <c r="D119" s="92">
        <v>0.4531372415880813</v>
      </c>
      <c r="E119" s="34"/>
      <c r="F119" s="34">
        <f t="shared" si="4"/>
        <v>0</v>
      </c>
    </row>
    <row r="120" spans="1:6" ht="14.25" thickBot="1" thickTop="1">
      <c r="A120" s="69"/>
      <c r="B120" s="97" t="s">
        <v>76</v>
      </c>
      <c r="C120" s="70"/>
      <c r="D120" s="92">
        <v>-0.20418891346290743</v>
      </c>
      <c r="E120" s="34"/>
      <c r="F120" s="34">
        <f t="shared" si="4"/>
        <v>0</v>
      </c>
    </row>
    <row r="121" spans="1:6" ht="14.25" thickBot="1" thickTop="1">
      <c r="A121" s="69"/>
      <c r="B121" s="97" t="s">
        <v>77</v>
      </c>
      <c r="C121" s="70"/>
      <c r="D121" s="92">
        <v>0.7199377967398888</v>
      </c>
      <c r="E121" s="34"/>
      <c r="F121" s="34">
        <f t="shared" si="4"/>
        <v>0</v>
      </c>
    </row>
    <row r="122" spans="1:6" ht="14.25" thickBot="1" thickTop="1">
      <c r="A122" s="69"/>
      <c r="B122" s="97" t="s">
        <v>78</v>
      </c>
      <c r="C122" s="70"/>
      <c r="D122" s="92">
        <v>-0.0454038933259474</v>
      </c>
      <c r="E122" s="34"/>
      <c r="F122" s="34">
        <f t="shared" si="4"/>
        <v>0</v>
      </c>
    </row>
    <row r="123" spans="1:6" ht="14.25" thickBot="1" thickTop="1">
      <c r="A123" s="69"/>
      <c r="B123" s="97" t="s">
        <v>79</v>
      </c>
      <c r="C123" s="70"/>
      <c r="D123" s="92">
        <v>0.3248658754240104</v>
      </c>
      <c r="E123" s="34"/>
      <c r="F123" s="34">
        <f t="shared" si="4"/>
        <v>0</v>
      </c>
    </row>
    <row r="124" spans="1:6" ht="14.25" thickBot="1" thickTop="1">
      <c r="A124" s="69"/>
      <c r="B124" s="97" t="s">
        <v>80</v>
      </c>
      <c r="C124" s="70"/>
      <c r="D124" s="92">
        <v>-0.58851231119244</v>
      </c>
      <c r="E124" s="34"/>
      <c r="F124" s="34">
        <f t="shared" si="4"/>
        <v>0</v>
      </c>
    </row>
    <row r="125" spans="1:6" ht="14.25" thickBot="1" thickTop="1">
      <c r="A125" s="69"/>
      <c r="B125" s="97" t="s">
        <v>81</v>
      </c>
      <c r="C125" s="70"/>
      <c r="D125" s="92">
        <v>0.686936441569467</v>
      </c>
      <c r="E125" s="34"/>
      <c r="F125" s="34">
        <f t="shared" si="4"/>
        <v>0</v>
      </c>
    </row>
    <row r="126" spans="1:6" ht="14.25" thickBot="1" thickTop="1">
      <c r="A126" s="69"/>
      <c r="B126" s="97" t="s">
        <v>82</v>
      </c>
      <c r="C126" s="70"/>
      <c r="D126" s="92">
        <v>0.18730473543084725</v>
      </c>
      <c r="E126" s="34"/>
      <c r="F126" s="34">
        <f t="shared" si="4"/>
        <v>0</v>
      </c>
    </row>
    <row r="127" spans="1:6" ht="14.25" thickBot="1" thickTop="1">
      <c r="A127" s="69"/>
      <c r="B127" s="97" t="s">
        <v>83</v>
      </c>
      <c r="C127" s="70"/>
      <c r="D127" s="92">
        <v>0.21704471912985698</v>
      </c>
      <c r="E127" s="34"/>
      <c r="F127" s="34">
        <f t="shared" si="4"/>
        <v>0</v>
      </c>
    </row>
    <row r="128" spans="1:6" ht="14.25" thickBot="1" thickTop="1">
      <c r="A128" s="69"/>
      <c r="B128" s="97" t="s">
        <v>84</v>
      </c>
      <c r="C128" s="70"/>
      <c r="D128" s="92">
        <v>1.0553746250756952</v>
      </c>
      <c r="E128" s="34"/>
      <c r="F128" s="34">
        <f t="shared" si="4"/>
        <v>0</v>
      </c>
    </row>
    <row r="129" spans="1:6" ht="14.25" thickBot="1" thickTop="1">
      <c r="A129" s="69"/>
      <c r="B129" s="97" t="s">
        <v>85</v>
      </c>
      <c r="C129" s="70"/>
      <c r="D129" s="92">
        <v>0.6206952495437148</v>
      </c>
      <c r="E129" s="34"/>
      <c r="F129" s="34">
        <f t="shared" si="4"/>
        <v>0</v>
      </c>
    </row>
    <row r="130" spans="1:6" ht="14.25" thickBot="1" thickTop="1">
      <c r="A130" s="69"/>
      <c r="B130" s="97" t="s">
        <v>86</v>
      </c>
      <c r="C130" s="70"/>
      <c r="D130" s="92">
        <v>3.2063127899745476</v>
      </c>
      <c r="E130" s="34"/>
      <c r="F130" s="34">
        <f t="shared" si="4"/>
        <v>0</v>
      </c>
    </row>
    <row r="131" spans="1:6" ht="14.25" thickBot="1" thickTop="1">
      <c r="A131" s="69"/>
      <c r="B131" s="97" t="s">
        <v>87</v>
      </c>
      <c r="C131" s="70"/>
      <c r="D131" s="92">
        <v>2.9498695693178476</v>
      </c>
      <c r="E131" s="34"/>
      <c r="F131" s="34">
        <f t="shared" si="4"/>
        <v>0</v>
      </c>
    </row>
    <row r="132" spans="1:6" ht="14.25" thickBot="1" thickTop="1">
      <c r="A132" s="69"/>
      <c r="B132" s="97" t="s">
        <v>88</v>
      </c>
      <c r="C132" s="70"/>
      <c r="D132" s="92">
        <v>-0.251392366700146</v>
      </c>
      <c r="E132" s="34"/>
      <c r="F132" s="34">
        <f t="shared" si="4"/>
        <v>0</v>
      </c>
    </row>
    <row r="133" spans="1:6" ht="14.25" thickBot="1" thickTop="1">
      <c r="A133" s="69"/>
      <c r="B133" s="97" t="s">
        <v>89</v>
      </c>
      <c r="C133" s="70"/>
      <c r="D133" s="92">
        <v>-0.8486566025018888</v>
      </c>
      <c r="E133" s="34"/>
      <c r="F133" s="34">
        <f t="shared" si="4"/>
        <v>0</v>
      </c>
    </row>
    <row r="134" spans="1:6" ht="14.25" thickBot="1" thickTop="1">
      <c r="A134" s="69"/>
      <c r="B134" s="97" t="s">
        <v>90</v>
      </c>
      <c r="C134" s="70"/>
      <c r="D134" s="92">
        <v>0.18597486676096212</v>
      </c>
      <c r="E134" s="34"/>
      <c r="F134" s="34">
        <f t="shared" si="4"/>
        <v>0</v>
      </c>
    </row>
    <row r="135" spans="1:6" ht="14.25" thickBot="1" thickTop="1">
      <c r="A135" s="69"/>
      <c r="B135" s="97" t="s">
        <v>91</v>
      </c>
      <c r="C135" s="70"/>
      <c r="D135" s="92">
        <v>1.4854303078753632</v>
      </c>
      <c r="E135" s="34"/>
      <c r="F135" s="34">
        <f t="shared" si="4"/>
        <v>0</v>
      </c>
    </row>
    <row r="136" spans="1:6" ht="14.25" thickBot="1" thickTop="1">
      <c r="A136" s="69"/>
      <c r="B136" s="97" t="s">
        <v>92</v>
      </c>
      <c r="C136" s="70"/>
      <c r="D136" s="92">
        <v>0.5513312248543878</v>
      </c>
      <c r="E136" s="34"/>
      <c r="F136" s="34">
        <f t="shared" si="4"/>
        <v>0</v>
      </c>
    </row>
    <row r="137" spans="1:6" ht="14.25" thickBot="1" thickTop="1">
      <c r="A137" s="69"/>
      <c r="B137" s="97" t="s">
        <v>93</v>
      </c>
      <c r="C137" s="70"/>
      <c r="D137" s="92">
        <v>-0.16249324939490975</v>
      </c>
      <c r="E137" s="34"/>
      <c r="F137" s="34">
        <f t="shared" si="4"/>
        <v>0</v>
      </c>
    </row>
    <row r="138" spans="1:6" ht="14.25" thickBot="1" thickTop="1">
      <c r="A138" s="69"/>
      <c r="B138" s="97" t="s">
        <v>94</v>
      </c>
      <c r="C138" s="71"/>
      <c r="D138" s="92">
        <v>0.10229346176452957</v>
      </c>
      <c r="E138" s="34"/>
      <c r="F138" s="34">
        <f t="shared" si="4"/>
        <v>0</v>
      </c>
    </row>
    <row r="139" spans="1:6" ht="14.25" thickBot="1" thickTop="1">
      <c r="A139" s="69"/>
      <c r="B139" s="97" t="s">
        <v>95</v>
      </c>
      <c r="C139" s="70"/>
      <c r="D139" s="92">
        <v>-0.4237609754005947</v>
      </c>
      <c r="E139" s="42"/>
      <c r="F139" s="42">
        <f t="shared" si="4"/>
        <v>0</v>
      </c>
    </row>
    <row r="140" spans="1:6" ht="14.25" thickBot="1" thickTop="1">
      <c r="A140" s="69"/>
      <c r="B140" s="97" t="s">
        <v>96</v>
      </c>
      <c r="C140" s="70"/>
      <c r="D140" s="92">
        <v>-0.5890183395819917</v>
      </c>
      <c r="E140" s="34"/>
      <c r="F140" s="34">
        <f t="shared" si="4"/>
        <v>0</v>
      </c>
    </row>
    <row r="141" spans="1:6" ht="14.25" thickBot="1" thickTop="1">
      <c r="A141" s="69"/>
      <c r="B141" s="97" t="s">
        <v>97</v>
      </c>
      <c r="C141" s="70"/>
      <c r="D141" s="92">
        <v>-0.5566505058149631</v>
      </c>
      <c r="E141" s="42"/>
      <c r="F141" s="42">
        <f t="shared" si="4"/>
        <v>0</v>
      </c>
    </row>
    <row r="142" spans="1:6" ht="14.25" thickBot="1" thickTop="1">
      <c r="A142" s="69"/>
      <c r="B142" s="97" t="s">
        <v>98</v>
      </c>
      <c r="C142" s="70"/>
      <c r="D142" s="92">
        <v>-0.35944381541443154</v>
      </c>
      <c r="E142" s="42"/>
      <c r="F142" s="42">
        <f t="shared" si="4"/>
        <v>0</v>
      </c>
    </row>
    <row r="143" spans="1:6" ht="14.25" thickBot="1" thickTop="1">
      <c r="A143" s="69"/>
      <c r="B143" s="97" t="s">
        <v>99</v>
      </c>
      <c r="C143" s="70"/>
      <c r="D143" s="92">
        <v>0.1999254547683108</v>
      </c>
      <c r="E143" s="34"/>
      <c r="F143" s="34">
        <f t="shared" si="4"/>
        <v>0</v>
      </c>
    </row>
    <row r="144" spans="1:6" ht="14.25" thickBot="1" thickTop="1">
      <c r="A144" s="69"/>
      <c r="B144" s="97" t="s">
        <v>100</v>
      </c>
      <c r="C144" s="70"/>
      <c r="D144" s="92">
        <v>0.04445104804983187</v>
      </c>
      <c r="E144" s="34"/>
      <c r="F144" s="34">
        <f t="shared" si="4"/>
        <v>0</v>
      </c>
    </row>
    <row r="145" spans="1:6" ht="14.25" thickBot="1" thickTop="1">
      <c r="A145" s="69"/>
      <c r="B145" s="97" t="s">
        <v>101</v>
      </c>
      <c r="C145" s="70"/>
      <c r="D145" s="92">
        <v>-0.05389218070153003</v>
      </c>
      <c r="E145" s="42"/>
      <c r="F145" s="42">
        <f t="shared" si="4"/>
        <v>0</v>
      </c>
    </row>
    <row r="146" spans="1:6" ht="14.25" thickBot="1" thickTop="1">
      <c r="A146" s="69"/>
      <c r="B146" s="97" t="s">
        <v>102</v>
      </c>
      <c r="C146" s="70"/>
      <c r="D146" s="92">
        <v>2.776638879689719</v>
      </c>
      <c r="E146" s="42"/>
      <c r="F146" s="42">
        <f t="shared" si="4"/>
        <v>0</v>
      </c>
    </row>
    <row r="147" spans="1:6" ht="14.25" thickBot="1" thickTop="1">
      <c r="A147" s="69"/>
      <c r="B147" s="97" t="s">
        <v>103</v>
      </c>
      <c r="C147" s="70"/>
      <c r="D147" s="92">
        <v>2.5995925389944596</v>
      </c>
      <c r="E147" s="42"/>
      <c r="F147" s="42">
        <f t="shared" si="4"/>
        <v>0</v>
      </c>
    </row>
    <row r="148" spans="1:6" ht="14.25" thickBot="1" thickTop="1">
      <c r="A148" s="69"/>
      <c r="B148" s="97" t="s">
        <v>104</v>
      </c>
      <c r="C148" s="70"/>
      <c r="D148" s="92">
        <v>1.3423449616939993</v>
      </c>
      <c r="E148" s="42"/>
      <c r="F148" s="42">
        <f t="shared" si="4"/>
        <v>0</v>
      </c>
    </row>
    <row r="149" spans="1:6" ht="14.25" thickBot="1" thickTop="1">
      <c r="A149" s="69"/>
      <c r="B149" s="97" t="s">
        <v>105</v>
      </c>
      <c r="C149" s="70"/>
      <c r="D149" s="92">
        <v>-0.48100490695288606</v>
      </c>
      <c r="E149" s="42"/>
      <c r="F149" s="42">
        <f t="shared" si="4"/>
        <v>0</v>
      </c>
    </row>
    <row r="150" spans="1:6" ht="14.25" thickBot="1" thickTop="1">
      <c r="A150" s="69"/>
      <c r="B150" s="97" t="s">
        <v>106</v>
      </c>
      <c r="C150" s="70"/>
      <c r="D150" s="92">
        <v>2.1021826433015987</v>
      </c>
      <c r="E150" s="42"/>
      <c r="F150" s="42">
        <f t="shared" si="4"/>
        <v>0</v>
      </c>
    </row>
    <row r="151" spans="1:6" ht="14.25" thickBot="1" thickTop="1">
      <c r="A151" s="69"/>
      <c r="B151" s="97" t="s">
        <v>107</v>
      </c>
      <c r="C151" s="70"/>
      <c r="D151" s="92">
        <v>0.3132337931443528</v>
      </c>
      <c r="E151" s="42"/>
      <c r="F151" s="42">
        <f t="shared" si="4"/>
        <v>0</v>
      </c>
    </row>
    <row r="152" spans="1:6" ht="14.25" thickBot="1" thickTop="1">
      <c r="A152" s="98"/>
      <c r="B152" s="97" t="s">
        <v>108</v>
      </c>
      <c r="C152" s="70"/>
      <c r="D152" s="92">
        <v>-2.0764382180828655</v>
      </c>
      <c r="E152" s="42"/>
      <c r="F152" s="42">
        <f t="shared" si="4"/>
        <v>0</v>
      </c>
    </row>
    <row r="153" spans="1:6" ht="14.25" thickBot="1" thickTop="1">
      <c r="A153" s="69"/>
      <c r="B153" s="97" t="s">
        <v>109</v>
      </c>
      <c r="C153" s="70"/>
      <c r="D153" s="92">
        <v>-0.33245695351605487</v>
      </c>
      <c r="E153" s="42"/>
      <c r="F153" s="42">
        <f t="shared" si="4"/>
        <v>0</v>
      </c>
    </row>
    <row r="154" spans="1:6" ht="14.25" thickBot="1" thickTop="1">
      <c r="A154" s="69"/>
      <c r="B154" s="97" t="s">
        <v>110</v>
      </c>
      <c r="C154" s="70"/>
      <c r="D154" s="92">
        <v>2.5742683169518332</v>
      </c>
      <c r="E154" s="72"/>
      <c r="F154" s="72">
        <f t="shared" si="4"/>
        <v>0</v>
      </c>
    </row>
    <row r="155" spans="1:6" ht="14.25" thickBot="1" thickTop="1">
      <c r="A155" s="69"/>
      <c r="B155" s="97" t="s">
        <v>111</v>
      </c>
      <c r="C155" s="70"/>
      <c r="D155" s="92">
        <v>2.1681426708790927</v>
      </c>
      <c r="E155" s="73"/>
      <c r="F155" s="73">
        <f t="shared" si="4"/>
        <v>0</v>
      </c>
    </row>
    <row r="156" spans="1:6" ht="14.25" thickBot="1" thickTop="1">
      <c r="A156" s="69"/>
      <c r="B156" s="97" t="s">
        <v>112</v>
      </c>
      <c r="C156" s="70"/>
      <c r="D156" s="92">
        <v>0.8600333425365244</v>
      </c>
      <c r="E156" s="42"/>
      <c r="F156" s="42">
        <f t="shared" si="4"/>
        <v>0</v>
      </c>
    </row>
    <row r="157" spans="1:6" ht="14.25" thickBot="1" thickTop="1">
      <c r="A157" s="69"/>
      <c r="B157" s="97" t="s">
        <v>113</v>
      </c>
      <c r="C157" s="70"/>
      <c r="D157" s="92">
        <v>3.637560295312048</v>
      </c>
      <c r="E157" s="42"/>
      <c r="F157" s="42">
        <f t="shared" si="4"/>
        <v>0</v>
      </c>
    </row>
    <row r="158" spans="1:6" ht="14.25" thickBot="1" thickTop="1">
      <c r="A158" s="69"/>
      <c r="B158" s="97" t="s">
        <v>114</v>
      </c>
      <c r="C158" s="70"/>
      <c r="D158" s="92">
        <v>0.8340811410248078</v>
      </c>
      <c r="E158" s="42"/>
      <c r="F158" s="42">
        <f t="shared" si="4"/>
        <v>0</v>
      </c>
    </row>
    <row r="159" spans="1:6" ht="14.25" thickBot="1" thickTop="1">
      <c r="A159" s="69"/>
      <c r="B159" s="97" t="s">
        <v>115</v>
      </c>
      <c r="C159" s="70"/>
      <c r="D159" s="92">
        <v>-0.3689819785794045</v>
      </c>
      <c r="E159" s="42"/>
      <c r="F159" s="42">
        <f t="shared" si="4"/>
        <v>0</v>
      </c>
    </row>
    <row r="160" spans="1:6" s="133" customFormat="1" ht="16.5" thickTop="1">
      <c r="A160" s="119">
        <f>IF(AND(B160&lt;&gt;1,B160&lt;&gt;0),"Invalid Diagnosis Value","")</f>
      </c>
      <c r="B160" s="131">
        <f>SUM(C45:C159)</f>
        <v>0</v>
      </c>
      <c r="C160" s="136"/>
      <c r="D160" s="126"/>
      <c r="E160" s="130"/>
      <c r="F160" s="130"/>
    </row>
    <row r="161" spans="1:6" ht="13.5" thickBot="1">
      <c r="A161" s="42"/>
      <c r="B161" s="99"/>
      <c r="C161" s="99"/>
      <c r="D161" s="99"/>
      <c r="E161" s="42"/>
      <c r="F161" s="42"/>
    </row>
    <row r="162" spans="1:6" ht="14.25" thickBot="1" thickTop="1">
      <c r="A162" s="52" t="s">
        <v>169</v>
      </c>
      <c r="B162" s="100" t="s">
        <v>170</v>
      </c>
      <c r="C162" s="70"/>
      <c r="D162" s="92">
        <v>0.06238521398522982</v>
      </c>
      <c r="E162" s="42"/>
      <c r="F162" s="42">
        <f t="shared" si="4"/>
        <v>0</v>
      </c>
    </row>
    <row r="163" spans="1:6" ht="13.5" thickTop="1">
      <c r="A163" s="42"/>
      <c r="B163" s="42"/>
      <c r="C163" s="42"/>
      <c r="D163" s="40"/>
      <c r="E163" s="42"/>
      <c r="F163" s="42"/>
    </row>
    <row r="164" spans="1:6" ht="13.5" thickBot="1">
      <c r="A164" s="42"/>
      <c r="B164" s="42"/>
      <c r="C164" s="42"/>
      <c r="D164" s="40"/>
      <c r="E164" s="42"/>
      <c r="F164" s="42"/>
    </row>
    <row r="165" spans="1:6" ht="13.5" thickBot="1">
      <c r="A165" s="74" t="s">
        <v>174</v>
      </c>
      <c r="B165" s="74" t="s">
        <v>175</v>
      </c>
      <c r="C165" s="106"/>
      <c r="D165" s="92">
        <v>1.7893266130808454</v>
      </c>
      <c r="E165" s="42"/>
      <c r="F165" s="42">
        <f t="shared" si="4"/>
        <v>0</v>
      </c>
    </row>
    <row r="166" spans="1:6" ht="30.75" customHeight="1" thickBot="1">
      <c r="A166" s="76" t="s">
        <v>184</v>
      </c>
      <c r="B166" s="74"/>
      <c r="C166" s="74"/>
      <c r="D166" s="93"/>
      <c r="E166" s="42"/>
      <c r="F166" s="42"/>
    </row>
    <row r="167" spans="1:6" ht="18" customHeight="1" thickBot="1">
      <c r="A167" s="77" t="s">
        <v>260</v>
      </c>
      <c r="B167" s="74" t="s">
        <v>171</v>
      </c>
      <c r="C167" s="108"/>
      <c r="D167" s="42"/>
      <c r="E167" s="42"/>
      <c r="F167" s="42"/>
    </row>
    <row r="168" spans="1:6" ht="12.75">
      <c r="A168" s="78"/>
      <c r="B168" s="74" t="s">
        <v>261</v>
      </c>
      <c r="C168" s="107">
        <f>IF(C167&lt;&gt;"",15-C167,0)</f>
        <v>0</v>
      </c>
      <c r="D168" s="92">
        <v>-0.01518290430540145</v>
      </c>
      <c r="E168" s="42"/>
      <c r="F168" s="42">
        <f>$C168*$D168</f>
        <v>0</v>
      </c>
    </row>
    <row r="169" spans="1:6" ht="12.75">
      <c r="A169" s="42"/>
      <c r="B169" s="42"/>
      <c r="C169" s="42"/>
      <c r="D169" s="42"/>
      <c r="E169" s="42"/>
      <c r="F169" s="42"/>
    </row>
    <row r="170" spans="1:6" ht="12.75">
      <c r="A170" s="42"/>
      <c r="B170" s="42"/>
      <c r="C170" s="42"/>
      <c r="D170" s="42"/>
      <c r="E170" s="42"/>
      <c r="F170" s="42"/>
    </row>
    <row r="171" spans="1:6" ht="12.75">
      <c r="A171" s="42"/>
      <c r="B171" s="42"/>
      <c r="C171" s="42"/>
      <c r="D171" s="42"/>
      <c r="E171" s="42"/>
      <c r="F171" s="42"/>
    </row>
    <row r="172" spans="1:6" ht="12.75">
      <c r="A172" s="33" t="s">
        <v>160</v>
      </c>
      <c r="B172" s="42"/>
      <c r="C172" s="42"/>
      <c r="D172" s="42"/>
      <c r="E172" s="42"/>
      <c r="F172" s="42">
        <f>SUM(F2:F170)</f>
        <v>1.6738879245555403</v>
      </c>
    </row>
    <row r="173" spans="1:6" ht="12.75">
      <c r="A173" s="33"/>
      <c r="B173" s="42"/>
      <c r="C173" s="42"/>
      <c r="D173" s="42"/>
      <c r="E173" s="42"/>
      <c r="F173" s="42"/>
    </row>
    <row r="174" spans="1:6" ht="18">
      <c r="A174" s="79" t="s">
        <v>185</v>
      </c>
      <c r="B174" s="42"/>
      <c r="C174" s="42"/>
      <c r="D174" s="42"/>
      <c r="E174" s="42"/>
      <c r="F174" s="101">
        <f>F172</f>
        <v>1.6738879245555403</v>
      </c>
    </row>
    <row r="175" spans="1:6" ht="12.75">
      <c r="A175" s="42"/>
      <c r="B175" s="42"/>
      <c r="C175" s="42"/>
      <c r="D175" s="42"/>
      <c r="E175" s="42"/>
      <c r="F175" s="42"/>
    </row>
    <row r="176" spans="1:6" ht="12.75">
      <c r="A176" s="42"/>
      <c r="B176" s="42"/>
      <c r="C176" s="42"/>
      <c r="D176" s="42"/>
      <c r="E176" s="42"/>
      <c r="F176" s="42"/>
    </row>
    <row r="177" spans="1:6" ht="12.75">
      <c r="A177" s="80" t="s">
        <v>186</v>
      </c>
      <c r="B177" s="42"/>
      <c r="C177" s="42"/>
      <c r="D177" s="42"/>
      <c r="E177" s="42"/>
      <c r="F177" s="42"/>
    </row>
    <row r="178" spans="1:6" ht="12.75">
      <c r="A178" s="102" t="s">
        <v>187</v>
      </c>
      <c r="B178" s="42"/>
      <c r="C178" s="42"/>
      <c r="D178" s="42"/>
      <c r="E178" s="42"/>
      <c r="F178" s="42"/>
    </row>
    <row r="179" spans="1:6" ht="12.75">
      <c r="A179" s="80" t="s">
        <v>188</v>
      </c>
      <c r="B179" s="42"/>
      <c r="C179" s="42"/>
      <c r="D179" s="42"/>
      <c r="E179" s="42"/>
      <c r="F179" s="42"/>
    </row>
  </sheetData>
  <sheetProtection password="C77E" sheet="1" objects="1" scenarios="1"/>
  <printOptions gridLines="1"/>
  <pageMargins left="0.75" right="0.75" top="1" bottom="1" header="0.5" footer="0.5"/>
  <pageSetup horizontalDpi="600" verticalDpi="600" orientation="landscape" r:id="rId1"/>
  <headerFooter alignWithMargins="0">
    <oddHeader>&amp;LRev. 001
Eff. Date: June 17, 2005
Owner: Critical Outcomes&amp;CAPACHE IV Calculations
31TRGEXT000013&amp;RTab 7, p. &amp;P of &amp;N
Reviewed by: Fern Malila
Approved by: Kim Hlobik</oddHeader>
  </headerFooter>
</worksheet>
</file>

<file path=xl/worksheets/sheet8.xml><?xml version="1.0" encoding="utf-8"?>
<worksheet xmlns="http://schemas.openxmlformats.org/spreadsheetml/2006/main" xmlns:r="http://schemas.openxmlformats.org/officeDocument/2006/relationships">
  <dimension ref="A1:I67"/>
  <sheetViews>
    <sheetView workbookViewId="0" topLeftCell="A1">
      <selection activeCell="C42" sqref="C42"/>
    </sheetView>
  </sheetViews>
  <sheetFormatPr defaultColWidth="9.140625" defaultRowHeight="12.75"/>
  <cols>
    <col min="1" max="1" width="31.00390625" style="0" customWidth="1"/>
    <col min="2" max="2" width="21.7109375" style="0" customWidth="1"/>
    <col min="3" max="3" width="11.28125" style="0" customWidth="1"/>
  </cols>
  <sheetData>
    <row r="1" spans="1:9" ht="12.75">
      <c r="A1" s="159" t="s">
        <v>257</v>
      </c>
      <c r="B1" s="33" t="s">
        <v>199</v>
      </c>
      <c r="C1" s="33" t="s">
        <v>128</v>
      </c>
      <c r="D1" s="33" t="s">
        <v>129</v>
      </c>
      <c r="E1" s="33" t="s">
        <v>173</v>
      </c>
      <c r="F1" s="33" t="s">
        <v>130</v>
      </c>
      <c r="G1" s="42"/>
      <c r="H1" s="42"/>
      <c r="I1" s="42"/>
    </row>
    <row r="2" spans="1:9" ht="13.5" thickBot="1">
      <c r="A2" s="38"/>
      <c r="B2" s="34" t="s">
        <v>131</v>
      </c>
      <c r="C2" s="34">
        <v>1</v>
      </c>
      <c r="D2" s="33">
        <v>2.0045829</v>
      </c>
      <c r="E2" s="42"/>
      <c r="F2" s="34">
        <f>C2*D2</f>
        <v>2.0045829</v>
      </c>
      <c r="G2" s="42"/>
      <c r="H2" s="42"/>
      <c r="I2" s="42"/>
    </row>
    <row r="3" spans="1:9" ht="14.25" thickBot="1" thickTop="1">
      <c r="A3" s="36" t="s">
        <v>181</v>
      </c>
      <c r="B3" s="36" t="s">
        <v>237</v>
      </c>
      <c r="C3" s="137"/>
      <c r="D3" s="33">
        <v>0.012993875</v>
      </c>
      <c r="E3" s="42"/>
      <c r="F3" s="34">
        <f aca="true" t="shared" si="0" ref="F3:F8">C3*D3</f>
        <v>0</v>
      </c>
      <c r="G3" s="42"/>
      <c r="H3" s="42"/>
      <c r="I3" s="42"/>
    </row>
    <row r="4" spans="1:9" ht="13.5" thickTop="1">
      <c r="A4" s="40"/>
      <c r="B4" s="36" t="s">
        <v>232</v>
      </c>
      <c r="C4" s="39">
        <f>IF($C$3-E4&gt;0,($C$3-E4)^3,0)</f>
        <v>0</v>
      </c>
      <c r="D4" s="160">
        <v>-8.1896543E-06</v>
      </c>
      <c r="E4" s="42">
        <v>46</v>
      </c>
      <c r="F4" s="34">
        <f t="shared" si="0"/>
        <v>0</v>
      </c>
      <c r="G4" s="42"/>
      <c r="H4" s="42"/>
      <c r="I4" s="42"/>
    </row>
    <row r="5" spans="1:9" ht="12.75">
      <c r="A5" s="40"/>
      <c r="B5" s="36" t="s">
        <v>233</v>
      </c>
      <c r="C5" s="39">
        <f>IF($C$3-E5&gt;0,($C$3-E5)^3,0)</f>
        <v>0</v>
      </c>
      <c r="D5" s="160">
        <v>5.923081E-05</v>
      </c>
      <c r="E5" s="42">
        <v>59</v>
      </c>
      <c r="F5" s="34">
        <f t="shared" si="0"/>
        <v>0</v>
      </c>
      <c r="G5" s="42"/>
      <c r="H5" s="42"/>
      <c r="I5" s="42"/>
    </row>
    <row r="6" spans="1:9" ht="12.75">
      <c r="A6" s="40"/>
      <c r="B6" s="36" t="s">
        <v>234</v>
      </c>
      <c r="C6" s="39">
        <f>IF($C$3-E6&gt;0,($C$3-E6)^3,0)</f>
        <v>0</v>
      </c>
      <c r="D6" s="33">
        <v>-0.00018056452</v>
      </c>
      <c r="E6" s="42">
        <v>67</v>
      </c>
      <c r="F6" s="34">
        <f t="shared" si="0"/>
        <v>0</v>
      </c>
      <c r="G6" s="42"/>
      <c r="H6" s="42"/>
      <c r="I6" s="42"/>
    </row>
    <row r="7" spans="1:9" ht="12.75">
      <c r="A7" s="40"/>
      <c r="B7" s="36" t="s">
        <v>235</v>
      </c>
      <c r="C7" s="39">
        <f>IF($C$3-E7&gt;0,($C$3-E7)^3,0)</f>
        <v>0</v>
      </c>
      <c r="D7" s="33">
        <v>0.00018893291</v>
      </c>
      <c r="E7" s="42">
        <v>73</v>
      </c>
      <c r="F7" s="34">
        <f t="shared" si="0"/>
        <v>0</v>
      </c>
      <c r="G7" s="42"/>
      <c r="H7" s="42"/>
      <c r="I7" s="42"/>
    </row>
    <row r="8" spans="1:9" ht="12.75">
      <c r="A8" s="40"/>
      <c r="B8" s="36" t="s">
        <v>236</v>
      </c>
      <c r="C8" s="39">
        <f>IF($C$3-E8&gt;0,($C$3-E8)^3,0)</f>
        <v>0</v>
      </c>
      <c r="D8" s="160">
        <v>-5.9409552E-05</v>
      </c>
      <c r="E8" s="42">
        <v>81</v>
      </c>
      <c r="F8" s="34">
        <f t="shared" si="0"/>
        <v>0</v>
      </c>
      <c r="G8" s="42"/>
      <c r="H8" s="42"/>
      <c r="I8" s="42"/>
    </row>
    <row r="9" spans="1:9" ht="12.75">
      <c r="A9" s="40"/>
      <c r="D9" s="161"/>
      <c r="G9" s="42"/>
      <c r="H9" s="42"/>
      <c r="I9" s="42"/>
    </row>
    <row r="10" spans="1:9" ht="12.75">
      <c r="A10" s="40"/>
      <c r="D10" s="161"/>
      <c r="G10" s="42"/>
      <c r="H10" s="42"/>
      <c r="I10" s="42"/>
    </row>
    <row r="11" spans="1:9" ht="12.75">
      <c r="A11" s="40"/>
      <c r="B11" s="42"/>
      <c r="C11" s="42"/>
      <c r="D11" s="33"/>
      <c r="E11" s="42"/>
      <c r="F11" s="42"/>
      <c r="G11" s="42"/>
      <c r="H11" s="42"/>
      <c r="I11" s="42"/>
    </row>
    <row r="12" spans="1:9" ht="12.75">
      <c r="A12" s="43" t="s">
        <v>214</v>
      </c>
      <c r="B12" s="45" t="s">
        <v>239</v>
      </c>
      <c r="C12" s="45" t="s">
        <v>211</v>
      </c>
      <c r="D12" s="170"/>
      <c r="E12" s="42"/>
      <c r="F12" s="42"/>
      <c r="G12" s="42"/>
      <c r="H12" s="42"/>
      <c r="I12" s="42"/>
    </row>
    <row r="13" spans="1:9" ht="12.75">
      <c r="A13" s="40"/>
      <c r="B13" s="138" t="s">
        <v>240</v>
      </c>
      <c r="C13" s="43"/>
      <c r="D13" s="33"/>
      <c r="E13" s="42"/>
      <c r="F13" s="42"/>
      <c r="G13" s="42"/>
      <c r="H13" s="42"/>
      <c r="I13" s="42"/>
    </row>
    <row r="14" spans="1:9" ht="12.75">
      <c r="A14" s="40"/>
      <c r="B14" s="42"/>
      <c r="C14" s="40"/>
      <c r="D14" s="33"/>
      <c r="E14" s="42"/>
      <c r="F14" s="42"/>
      <c r="G14" s="42"/>
      <c r="H14" s="42"/>
      <c r="I14" s="42"/>
    </row>
    <row r="15" spans="1:9" ht="13.5" thickBot="1">
      <c r="A15" s="40"/>
      <c r="B15" s="162"/>
      <c r="C15" s="40"/>
      <c r="D15" s="33"/>
      <c r="E15" s="42"/>
      <c r="F15" s="42"/>
      <c r="G15" s="42"/>
      <c r="H15" s="42"/>
      <c r="I15" s="42"/>
    </row>
    <row r="16" spans="1:9" ht="13.5" thickBot="1">
      <c r="A16" s="43" t="s">
        <v>259</v>
      </c>
      <c r="B16" s="163" t="s">
        <v>258</v>
      </c>
      <c r="C16" s="164">
        <v>0</v>
      </c>
      <c r="D16" s="161">
        <v>0.15989613</v>
      </c>
      <c r="E16" s="42"/>
      <c r="F16" s="34">
        <f>C16*D16</f>
        <v>0</v>
      </c>
      <c r="G16" s="42"/>
      <c r="H16" s="42"/>
      <c r="I16" s="42"/>
    </row>
    <row r="17" spans="1:9" ht="12.75">
      <c r="A17" s="40"/>
      <c r="B17" s="40"/>
      <c r="C17" s="40"/>
      <c r="D17" s="33"/>
      <c r="E17" s="42"/>
      <c r="F17" s="42"/>
      <c r="G17" s="42"/>
      <c r="H17" s="42"/>
      <c r="I17" s="42"/>
    </row>
    <row r="18" spans="1:9" ht="13.5" thickBot="1">
      <c r="A18" s="40"/>
      <c r="B18" s="42"/>
      <c r="C18" s="42"/>
      <c r="D18" s="33"/>
      <c r="E18" s="42"/>
      <c r="F18" s="42"/>
      <c r="G18" s="42"/>
      <c r="H18" s="42"/>
      <c r="I18" s="42"/>
    </row>
    <row r="19" spans="1:6" ht="13.5" thickBot="1">
      <c r="A19" s="46" t="s">
        <v>209</v>
      </c>
      <c r="B19" s="46" t="s">
        <v>144</v>
      </c>
      <c r="C19" s="106"/>
      <c r="D19" s="161">
        <v>-0.028429719</v>
      </c>
      <c r="E19" s="42"/>
      <c r="F19" s="34">
        <f aca="true" t="shared" si="1" ref="F19:F24">C19*D19</f>
        <v>0</v>
      </c>
    </row>
    <row r="20" spans="1:6" ht="12.75">
      <c r="A20" s="49" t="s">
        <v>145</v>
      </c>
      <c r="B20" s="46" t="s">
        <v>200</v>
      </c>
      <c r="C20" s="94">
        <f>IF($C$19-E20&gt;0,($C$19-E20)^3,0)</f>
        <v>0</v>
      </c>
      <c r="D20" s="33">
        <v>0.00012574787</v>
      </c>
      <c r="E20" s="42">
        <v>15</v>
      </c>
      <c r="F20" s="34">
        <f t="shared" si="1"/>
        <v>0</v>
      </c>
    </row>
    <row r="21" spans="1:6" ht="12.75">
      <c r="A21" s="49" t="s">
        <v>147</v>
      </c>
      <c r="B21" s="46" t="s">
        <v>201</v>
      </c>
      <c r="C21" s="94">
        <f>IF($C$19-E21&gt;0,($C$19-E21)^3,0)</f>
        <v>0</v>
      </c>
      <c r="D21" s="33">
        <v>-0.00029477311</v>
      </c>
      <c r="E21" s="42">
        <v>25</v>
      </c>
      <c r="F21" s="34">
        <f t="shared" si="1"/>
        <v>0</v>
      </c>
    </row>
    <row r="22" spans="1:6" ht="12.75">
      <c r="A22" s="49" t="s">
        <v>149</v>
      </c>
      <c r="B22" s="46" t="s">
        <v>202</v>
      </c>
      <c r="C22" s="94">
        <f>IF($C$19-E22&gt;0,($C$19-E22)^3,0)</f>
        <v>0</v>
      </c>
      <c r="D22" s="33">
        <v>0.00016721761</v>
      </c>
      <c r="E22" s="42">
        <v>32</v>
      </c>
      <c r="F22" s="34">
        <f t="shared" si="1"/>
        <v>0</v>
      </c>
    </row>
    <row r="23" spans="1:6" ht="12.75">
      <c r="A23" s="49"/>
      <c r="B23" s="46" t="s">
        <v>203</v>
      </c>
      <c r="C23" s="94">
        <f>IF($C$19-E23&gt;0,($C$19-E23)^3,0)</f>
        <v>0</v>
      </c>
      <c r="D23" s="160">
        <v>-1.0419308E-06</v>
      </c>
      <c r="E23" s="42">
        <v>40</v>
      </c>
      <c r="F23" s="34">
        <f t="shared" si="1"/>
        <v>0</v>
      </c>
    </row>
    <row r="24" spans="1:6" ht="12.75">
      <c r="A24" s="40"/>
      <c r="B24" s="46" t="s">
        <v>238</v>
      </c>
      <c r="C24" s="94">
        <f>IF($C$19-E24&gt;0,($C$19-E24)^3,0)</f>
        <v>0</v>
      </c>
      <c r="D24" s="160">
        <v>2.8495656E-06</v>
      </c>
      <c r="E24" s="42">
        <v>61</v>
      </c>
      <c r="F24" s="34">
        <f t="shared" si="1"/>
        <v>0</v>
      </c>
    </row>
    <row r="25" spans="1:9" ht="13.5" thickBot="1">
      <c r="A25" s="40"/>
      <c r="B25" s="42"/>
      <c r="C25" s="42"/>
      <c r="D25" s="42"/>
      <c r="E25" s="42"/>
      <c r="F25" s="42"/>
      <c r="G25" s="42"/>
      <c r="H25" s="42"/>
      <c r="I25" s="42"/>
    </row>
    <row r="26" spans="1:9" ht="14.25" thickBot="1" thickTop="1">
      <c r="A26" s="151" t="s">
        <v>156</v>
      </c>
      <c r="B26" s="152" t="s">
        <v>153</v>
      </c>
      <c r="C26" s="153">
        <v>0</v>
      </c>
      <c r="D26" s="161">
        <v>0.28464163</v>
      </c>
      <c r="E26" s="42"/>
      <c r="F26" s="34">
        <f>C26*D26</f>
        <v>0</v>
      </c>
      <c r="G26" s="42"/>
      <c r="H26" s="42"/>
      <c r="I26" s="42"/>
    </row>
    <row r="27" spans="1:9" ht="13.5" thickTop="1">
      <c r="A27" s="40"/>
      <c r="B27" s="42"/>
      <c r="C27" s="120"/>
      <c r="D27" s="33"/>
      <c r="E27" s="42"/>
      <c r="F27" s="42"/>
      <c r="G27" s="42"/>
      <c r="H27" s="42"/>
      <c r="I27" s="42"/>
    </row>
    <row r="28" spans="1:9" ht="13.5" thickBot="1">
      <c r="A28" s="40"/>
      <c r="B28" s="42"/>
      <c r="C28" s="120"/>
      <c r="D28" s="33"/>
      <c r="E28" s="42"/>
      <c r="F28" s="42"/>
      <c r="G28" s="42"/>
      <c r="H28" s="42"/>
      <c r="I28" s="42"/>
    </row>
    <row r="29" spans="1:9" ht="13.5" thickBot="1">
      <c r="A29" s="165" t="s">
        <v>241</v>
      </c>
      <c r="B29" s="165" t="s">
        <v>242</v>
      </c>
      <c r="C29" s="174"/>
      <c r="D29" s="33">
        <v>-0.0049448262</v>
      </c>
      <c r="E29" s="42"/>
      <c r="F29" s="34">
        <f aca="true" t="shared" si="2" ref="F29:F34">C29*D29</f>
        <v>0</v>
      </c>
      <c r="G29" s="42"/>
      <c r="H29" s="42"/>
      <c r="I29" s="42"/>
    </row>
    <row r="30" spans="1:9" ht="12.75">
      <c r="A30" s="40"/>
      <c r="B30" s="165" t="s">
        <v>243</v>
      </c>
      <c r="C30" s="166">
        <f>IF($C$29-E30&gt;0,($C$29-E30)^3,0)</f>
        <v>0</v>
      </c>
      <c r="D30" s="33">
        <v>-3.581329</v>
      </c>
      <c r="E30" s="42">
        <v>0.6</v>
      </c>
      <c r="F30" s="34">
        <f t="shared" si="2"/>
        <v>0</v>
      </c>
      <c r="G30" s="42"/>
      <c r="H30" s="42"/>
      <c r="I30" s="42"/>
    </row>
    <row r="31" spans="1:9" ht="12.75">
      <c r="A31" s="40"/>
      <c r="B31" s="165" t="s">
        <v>244</v>
      </c>
      <c r="C31" s="166">
        <f>IF($C$29-E31&gt;0,($C$29-E31)^3,0)</f>
        <v>0</v>
      </c>
      <c r="D31" s="33">
        <v>21.941241</v>
      </c>
      <c r="E31" s="42">
        <v>0.8</v>
      </c>
      <c r="F31" s="34">
        <f t="shared" si="2"/>
        <v>0</v>
      </c>
      <c r="G31" s="42"/>
      <c r="H31" s="42"/>
      <c r="I31" s="42"/>
    </row>
    <row r="32" spans="1:9" ht="12.75">
      <c r="A32" s="40"/>
      <c r="B32" s="165" t="s">
        <v>245</v>
      </c>
      <c r="C32" s="166">
        <f>IF($C$29-E32&gt;0,($C$29-E32)^3,0)</f>
        <v>0</v>
      </c>
      <c r="D32" s="33">
        <v>-608.02125</v>
      </c>
      <c r="E32" s="42">
        <v>1.09</v>
      </c>
      <c r="F32" s="34">
        <f t="shared" si="2"/>
        <v>0</v>
      </c>
      <c r="G32" s="42"/>
      <c r="H32" s="42"/>
      <c r="I32" s="42"/>
    </row>
    <row r="33" spans="1:9" ht="12.75">
      <c r="A33" s="40"/>
      <c r="B33" s="165" t="s">
        <v>246</v>
      </c>
      <c r="C33" s="166">
        <f>IF($C$29-E33&gt;0,($C$29-E33)^3,0)</f>
        <v>0</v>
      </c>
      <c r="D33" s="33">
        <v>591.27197</v>
      </c>
      <c r="E33" s="42">
        <v>1.1</v>
      </c>
      <c r="F33" s="34">
        <f t="shared" si="2"/>
        <v>0</v>
      </c>
      <c r="G33" s="42"/>
      <c r="H33" s="42"/>
      <c r="I33" s="42"/>
    </row>
    <row r="34" spans="1:9" ht="12.75">
      <c r="A34" s="40"/>
      <c r="B34" s="165" t="s">
        <v>247</v>
      </c>
      <c r="C34" s="166">
        <f>IF($C$29-E34&gt;0,($C$29-E34)^3,0)</f>
        <v>0</v>
      </c>
      <c r="D34" s="33">
        <v>-1.610631</v>
      </c>
      <c r="E34" s="42">
        <v>1.9</v>
      </c>
      <c r="F34" s="34">
        <f t="shared" si="2"/>
        <v>0</v>
      </c>
      <c r="G34" s="42"/>
      <c r="H34" s="42"/>
      <c r="I34" s="42"/>
    </row>
    <row r="35" spans="1:9" ht="13.5" thickBot="1">
      <c r="A35" s="40"/>
      <c r="B35" s="42"/>
      <c r="C35" s="120"/>
      <c r="D35" s="33"/>
      <c r="E35" s="42"/>
      <c r="F35" s="42"/>
      <c r="G35" s="42"/>
      <c r="H35" s="42"/>
      <c r="I35" s="42"/>
    </row>
    <row r="36" spans="1:9" ht="13.5" thickBot="1">
      <c r="A36" s="52" t="s">
        <v>250</v>
      </c>
      <c r="B36" s="52" t="s">
        <v>249</v>
      </c>
      <c r="C36" s="173">
        <v>0</v>
      </c>
      <c r="D36" s="33">
        <v>-0.005926882</v>
      </c>
      <c r="E36" s="42"/>
      <c r="F36" s="34">
        <f aca="true" t="shared" si="3" ref="F36:F41">C36*D36</f>
        <v>0</v>
      </c>
      <c r="G36" s="42"/>
      <c r="H36" s="42"/>
      <c r="I36" s="42"/>
    </row>
    <row r="37" spans="1:9" ht="12.75">
      <c r="A37" s="40"/>
      <c r="B37" s="52" t="s">
        <v>251</v>
      </c>
      <c r="C37" s="167">
        <f>IF($C$36-E37&gt;0,($C$36-E37)^3,0)</f>
        <v>0</v>
      </c>
      <c r="D37" s="160">
        <v>-7.6472503E-06</v>
      </c>
      <c r="E37" s="42">
        <v>20</v>
      </c>
      <c r="F37" s="34">
        <f t="shared" si="3"/>
        <v>0</v>
      </c>
      <c r="G37" s="42"/>
      <c r="H37" s="42"/>
      <c r="I37" s="42"/>
    </row>
    <row r="38" spans="1:9" ht="12.75">
      <c r="A38" s="40"/>
      <c r="B38" s="52" t="s">
        <v>252</v>
      </c>
      <c r="C38" s="167">
        <f>IF($C$36-E38&gt;0,($C$36-E38)^3,0)</f>
        <v>0</v>
      </c>
      <c r="D38" s="33">
        <v>0.0001360344</v>
      </c>
      <c r="E38" s="42">
        <v>45</v>
      </c>
      <c r="F38" s="34">
        <f t="shared" si="3"/>
        <v>0</v>
      </c>
      <c r="G38" s="42"/>
      <c r="H38" s="42"/>
      <c r="I38" s="42"/>
    </row>
    <row r="39" spans="1:9" ht="12.75">
      <c r="A39" s="40"/>
      <c r="B39" s="52" t="s">
        <v>253</v>
      </c>
      <c r="C39" s="167">
        <f>IF($C$36-E39&gt;0,($C$36-E39)^3,0)</f>
        <v>0</v>
      </c>
      <c r="D39" s="33">
        <v>-0.00033398435</v>
      </c>
      <c r="E39" s="42">
        <v>54.215523</v>
      </c>
      <c r="F39" s="34">
        <f t="shared" si="3"/>
        <v>0</v>
      </c>
      <c r="G39" s="42"/>
      <c r="H39" s="42"/>
      <c r="I39" s="42"/>
    </row>
    <row r="40" spans="1:9" ht="12.75">
      <c r="A40" s="40"/>
      <c r="B40" s="52" t="s">
        <v>254</v>
      </c>
      <c r="C40" s="167">
        <f>IF($C$36-E40&gt;0,($C$36-E40)^3,0)</f>
        <v>0</v>
      </c>
      <c r="D40" s="33">
        <v>0.00021065614</v>
      </c>
      <c r="E40" s="42">
        <v>60</v>
      </c>
      <c r="F40" s="34">
        <f t="shared" si="3"/>
        <v>0</v>
      </c>
      <c r="G40" s="42"/>
      <c r="H40" s="42"/>
      <c r="I40" s="42"/>
    </row>
    <row r="41" spans="1:9" ht="12.75">
      <c r="A41" s="40"/>
      <c r="B41" s="52" t="s">
        <v>255</v>
      </c>
      <c r="C41" s="167">
        <f>IF($C$36-E41&gt;0,($C$36-E41)^3,0)</f>
        <v>0</v>
      </c>
      <c r="D41" s="160">
        <v>5.058941E-06</v>
      </c>
      <c r="E41" s="42">
        <v>99</v>
      </c>
      <c r="F41" s="34">
        <f t="shared" si="3"/>
        <v>0</v>
      </c>
      <c r="G41" s="42"/>
      <c r="H41" s="42"/>
      <c r="I41" s="42"/>
    </row>
    <row r="42" spans="1:9" ht="12.75">
      <c r="A42" s="40"/>
      <c r="B42" s="42"/>
      <c r="C42" s="120"/>
      <c r="D42" s="33"/>
      <c r="E42" s="42"/>
      <c r="F42" s="42"/>
      <c r="G42" s="42"/>
      <c r="H42" s="42"/>
      <c r="I42" s="42"/>
    </row>
    <row r="43" spans="1:9" ht="12.75">
      <c r="A43" s="40"/>
      <c r="B43" s="42"/>
      <c r="C43" s="120"/>
      <c r="D43" s="33"/>
      <c r="E43" s="42"/>
      <c r="F43" s="42"/>
      <c r="G43" s="42"/>
      <c r="H43" s="42"/>
      <c r="I43" s="42"/>
    </row>
    <row r="44" spans="1:9" ht="12.75">
      <c r="A44" s="40"/>
      <c r="B44" s="42"/>
      <c r="C44" s="120"/>
      <c r="D44" s="33"/>
      <c r="E44" s="42"/>
      <c r="F44" s="42"/>
      <c r="G44" s="42"/>
      <c r="H44" s="42"/>
      <c r="I44" s="42"/>
    </row>
    <row r="45" spans="1:9" ht="13.5" thickBot="1">
      <c r="A45" s="40"/>
      <c r="B45" s="42"/>
      <c r="C45" s="154"/>
      <c r="D45" s="168"/>
      <c r="E45" s="42"/>
      <c r="F45" s="42"/>
      <c r="G45" s="42"/>
      <c r="H45" s="42"/>
      <c r="I45" s="42"/>
    </row>
    <row r="46" spans="1:9" ht="14.25" thickBot="1" thickTop="1">
      <c r="A46" s="155" t="s">
        <v>204</v>
      </c>
      <c r="B46" s="69" t="s">
        <v>216</v>
      </c>
      <c r="C46" s="70"/>
      <c r="D46" s="161">
        <v>0.27859712</v>
      </c>
      <c r="E46" s="42"/>
      <c r="F46" s="34">
        <f>C46*D46</f>
        <v>0</v>
      </c>
      <c r="G46" s="42"/>
      <c r="H46" s="42"/>
      <c r="I46" s="42"/>
    </row>
    <row r="47" spans="1:9" ht="14.25" thickBot="1" thickTop="1">
      <c r="A47" s="156" t="s">
        <v>215</v>
      </c>
      <c r="B47" s="69" t="s">
        <v>217</v>
      </c>
      <c r="C47" s="70"/>
      <c r="D47" s="161">
        <v>0.33622134</v>
      </c>
      <c r="E47" s="42"/>
      <c r="F47" s="34">
        <f aca="true" t="shared" si="4" ref="F47:F55">C47*D47</f>
        <v>0</v>
      </c>
      <c r="G47" s="42"/>
      <c r="H47" s="42"/>
      <c r="I47" s="42"/>
    </row>
    <row r="48" spans="1:9" ht="14.25" thickBot="1" thickTop="1">
      <c r="A48" s="156"/>
      <c r="B48" s="69" t="s">
        <v>230</v>
      </c>
      <c r="C48" s="70"/>
      <c r="D48" s="161">
        <v>-0.19782124</v>
      </c>
      <c r="E48" s="42"/>
      <c r="F48" s="34">
        <f t="shared" si="4"/>
        <v>0</v>
      </c>
      <c r="G48" s="42"/>
      <c r="H48" s="42"/>
      <c r="I48" s="42"/>
    </row>
    <row r="49" spans="1:9" ht="14.25" thickBot="1" thickTop="1">
      <c r="A49" s="156"/>
      <c r="B49" s="69" t="s">
        <v>248</v>
      </c>
      <c r="C49" s="70"/>
      <c r="D49" s="161">
        <v>0.21488111</v>
      </c>
      <c r="E49" s="42"/>
      <c r="F49" s="34">
        <f t="shared" si="4"/>
        <v>0</v>
      </c>
      <c r="G49" s="42"/>
      <c r="H49" s="42"/>
      <c r="I49" s="42"/>
    </row>
    <row r="50" spans="1:9" ht="14.25" thickBot="1" thickTop="1">
      <c r="A50" s="156"/>
      <c r="B50" s="69" t="s">
        <v>224</v>
      </c>
      <c r="C50" s="70"/>
      <c r="D50" s="168">
        <v>0.05294438</v>
      </c>
      <c r="E50" s="42"/>
      <c r="F50" s="34">
        <f t="shared" si="4"/>
        <v>0</v>
      </c>
      <c r="G50" s="42"/>
      <c r="H50" s="42"/>
      <c r="I50" s="42"/>
    </row>
    <row r="51" spans="1:9" ht="14.25" thickBot="1" thickTop="1">
      <c r="A51" s="156"/>
      <c r="B51" s="69" t="s">
        <v>225</v>
      </c>
      <c r="C51" s="70"/>
      <c r="D51" s="168">
        <v>0.11127672</v>
      </c>
      <c r="E51" s="42"/>
      <c r="F51" s="34">
        <f t="shared" si="4"/>
        <v>0</v>
      </c>
      <c r="G51" s="42"/>
      <c r="H51" s="42"/>
      <c r="I51" s="42"/>
    </row>
    <row r="52" spans="1:9" ht="14.25" thickBot="1" thickTop="1">
      <c r="A52" s="156"/>
      <c r="B52" s="69" t="s">
        <v>226</v>
      </c>
      <c r="C52" s="70"/>
      <c r="D52" s="168">
        <v>-0.053387858</v>
      </c>
      <c r="E52" s="42"/>
      <c r="F52" s="34">
        <f t="shared" si="4"/>
        <v>0</v>
      </c>
      <c r="G52" s="42"/>
      <c r="H52" s="42"/>
      <c r="I52" s="42"/>
    </row>
    <row r="53" spans="1:9" ht="14.25" thickBot="1" thickTop="1">
      <c r="A53" s="40"/>
      <c r="B53" s="69" t="s">
        <v>227</v>
      </c>
      <c r="C53" s="70"/>
      <c r="D53" s="33">
        <v>-0.23305144</v>
      </c>
      <c r="E53" s="42"/>
      <c r="F53" s="34">
        <f t="shared" si="4"/>
        <v>0</v>
      </c>
      <c r="G53" s="42"/>
      <c r="H53" s="42"/>
      <c r="I53" s="42"/>
    </row>
    <row r="54" spans="1:9" ht="14.25" thickBot="1" thickTop="1">
      <c r="A54" s="40"/>
      <c r="B54" s="69" t="s">
        <v>228</v>
      </c>
      <c r="C54" s="70"/>
      <c r="D54" s="33">
        <v>-0.43716431</v>
      </c>
      <c r="E54" s="42"/>
      <c r="F54" s="34">
        <f t="shared" si="4"/>
        <v>0</v>
      </c>
      <c r="G54" s="42"/>
      <c r="H54" s="42"/>
      <c r="I54" s="42"/>
    </row>
    <row r="55" spans="1:9" ht="14.25" thickBot="1" thickTop="1">
      <c r="A55" s="40"/>
      <c r="B55" s="69" t="s">
        <v>229</v>
      </c>
      <c r="C55" s="70">
        <v>0</v>
      </c>
      <c r="D55" s="33">
        <v>-0.48272647</v>
      </c>
      <c r="E55" s="42"/>
      <c r="F55" s="34">
        <f t="shared" si="4"/>
        <v>0</v>
      </c>
      <c r="G55" s="42"/>
      <c r="H55" s="42"/>
      <c r="I55" s="42"/>
    </row>
    <row r="56" spans="1:9" ht="16.5" thickTop="1">
      <c r="A56" s="119">
        <f>IF(AND(B56&lt;&gt;1,B56&lt;&gt;0),"Invalid Number of Grafts","")</f>
      </c>
      <c r="B56" s="40">
        <f>SUM(C50:C55)</f>
        <v>0</v>
      </c>
      <c r="C56" s="56"/>
      <c r="D56" s="33"/>
      <c r="E56" s="42"/>
      <c r="F56" s="34"/>
      <c r="G56" s="42"/>
      <c r="H56" s="42"/>
      <c r="I56" s="42"/>
    </row>
    <row r="57" spans="1:9" ht="12.75">
      <c r="A57" s="40"/>
      <c r="B57" s="40"/>
      <c r="C57" s="56"/>
      <c r="D57" s="33"/>
      <c r="E57" s="42"/>
      <c r="F57" s="34"/>
      <c r="G57" s="42"/>
      <c r="H57" s="42"/>
      <c r="I57" s="42"/>
    </row>
    <row r="58" spans="1:9" ht="12.75">
      <c r="A58" s="33" t="s">
        <v>160</v>
      </c>
      <c r="B58" s="42"/>
      <c r="C58" s="42"/>
      <c r="D58" s="42"/>
      <c r="E58" s="42"/>
      <c r="F58" s="42">
        <f>SUM(F2:F55)</f>
        <v>2.0045829</v>
      </c>
      <c r="G58" s="42"/>
      <c r="H58" s="42"/>
      <c r="I58" s="42"/>
    </row>
    <row r="59" spans="1:9" ht="12.75">
      <c r="A59" s="33"/>
      <c r="B59" s="42"/>
      <c r="C59" s="42"/>
      <c r="D59" s="42"/>
      <c r="E59" s="42"/>
      <c r="F59" s="42"/>
      <c r="G59" s="42"/>
      <c r="H59" s="42"/>
      <c r="I59" s="42"/>
    </row>
    <row r="60" spans="1:9" ht="18">
      <c r="A60" s="157" t="s">
        <v>231</v>
      </c>
      <c r="B60" s="42"/>
      <c r="C60" s="42"/>
      <c r="D60" s="42"/>
      <c r="E60" s="42"/>
      <c r="F60" s="169">
        <f>F58</f>
        <v>2.0045829</v>
      </c>
      <c r="G60" s="42"/>
      <c r="H60" s="42"/>
      <c r="I60" s="42"/>
    </row>
    <row r="61" spans="1:9" ht="12.75">
      <c r="A61" s="40"/>
      <c r="B61" s="42"/>
      <c r="C61" s="42"/>
      <c r="D61" s="42"/>
      <c r="E61" s="42"/>
      <c r="F61" s="34"/>
      <c r="G61" s="42"/>
      <c r="H61" s="42"/>
      <c r="I61" s="42"/>
    </row>
    <row r="62" spans="1:9" ht="12.75">
      <c r="A62" s="80" t="s">
        <v>166</v>
      </c>
      <c r="B62" s="42"/>
      <c r="C62" s="42"/>
      <c r="D62" s="42"/>
      <c r="E62" s="40"/>
      <c r="F62" s="42"/>
      <c r="G62" s="40"/>
      <c r="H62" s="42"/>
      <c r="I62" s="42"/>
    </row>
    <row r="63" spans="1:9" ht="12.75">
      <c r="A63" s="80" t="s">
        <v>206</v>
      </c>
      <c r="B63" s="42"/>
      <c r="C63" s="42"/>
      <c r="D63" s="42"/>
      <c r="E63" s="40"/>
      <c r="F63" s="42"/>
      <c r="G63" s="40"/>
      <c r="H63" s="42"/>
      <c r="I63" s="42"/>
    </row>
    <row r="64" spans="1:9" ht="12.75">
      <c r="A64" s="80" t="s">
        <v>178</v>
      </c>
      <c r="B64" s="42"/>
      <c r="C64" s="42"/>
      <c r="D64" s="42"/>
      <c r="E64" s="40"/>
      <c r="F64" s="42"/>
      <c r="G64" s="40"/>
      <c r="H64" s="42"/>
      <c r="I64" s="42"/>
    </row>
    <row r="65" spans="1:9" ht="12.75">
      <c r="A65" s="80" t="s">
        <v>168</v>
      </c>
      <c r="B65" s="42"/>
      <c r="C65" s="42"/>
      <c r="D65" s="42"/>
      <c r="E65" s="40"/>
      <c r="F65" s="42"/>
      <c r="G65" s="40"/>
      <c r="H65" s="42"/>
      <c r="I65" s="42"/>
    </row>
    <row r="66" spans="1:9" ht="12.75">
      <c r="A66" s="40"/>
      <c r="B66" s="42"/>
      <c r="C66" s="42"/>
      <c r="D66" s="42"/>
      <c r="E66" s="42"/>
      <c r="F66" s="42"/>
      <c r="G66" s="42"/>
      <c r="H66" s="42"/>
      <c r="I66" s="42"/>
    </row>
    <row r="67" spans="1:9" ht="12.75">
      <c r="A67" s="40"/>
      <c r="B67" s="42"/>
      <c r="C67" s="42"/>
      <c r="D67" s="42"/>
      <c r="E67" s="42"/>
      <c r="F67" s="42"/>
      <c r="G67" s="42"/>
      <c r="H67" s="42"/>
      <c r="I67" s="42"/>
    </row>
  </sheetData>
  <sheetProtection password="C77E" sheet="1" objects="1" scenarios="1" selectLockedCells="1"/>
  <printOptions/>
  <pageMargins left="0.75" right="0.75" top="1.18" bottom="1" header="0.5" footer="0.5"/>
  <pageSetup orientation="landscape" r:id="rId1"/>
  <headerFooter alignWithMargins="0">
    <oddHeader>&amp;LRev. 001
Eff. Date: June 17, 2005
Owner: Critical Outcomes&amp;CAPACHE IV Calculations
31TRGEXT000013&amp;RTab 8, p. &amp;P of &amp;N
Reviewed by: Fern Malila
Approved by: Kim Hlobik</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Cerner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fm6792</dc:creator>
  <cp:keywords/>
  <dc:description/>
  <cp:lastModifiedBy>ak009811</cp:lastModifiedBy>
  <cp:lastPrinted>2005-06-17T14:02:25Z</cp:lastPrinted>
  <dcterms:created xsi:type="dcterms:W3CDTF">2004-11-05T15:48:17Z</dcterms:created>
  <dcterms:modified xsi:type="dcterms:W3CDTF">2007-01-24T22:00:21Z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